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ljaeng.com\Shares\WHOU-Tran\1704\2201\20407 SH6 @ Cullinan Park\1.05_Submittals\COMBINED BID SUBMITTAL\"/>
    </mc:Choice>
  </mc:AlternateContent>
  <xr:revisionPtr revIDLastSave="0" documentId="13_ncr:1_{6DFC007D-F99D-40E2-95A5-E9588F78288D}" xr6:coauthVersionLast="47" xr6:coauthVersionMax="47" xr10:uidLastSave="{00000000-0000-0000-0000-000000000000}"/>
  <bookViews>
    <workbookView xWindow="-120" yWindow="-120" windowWidth="29040" windowHeight="15840" xr2:uid="{00000000-000D-0000-FFFF-FFFF00000000}"/>
  </bookViews>
  <sheets>
    <sheet name="Bid Form" sheetId="1" r:id="rId1"/>
  </sheets>
  <definedNames>
    <definedName name="_xlnm.Print_Area" localSheetId="0">'Bid Form'!$B$2:$L$189</definedName>
    <definedName name="_xlnm.Print_Titles" localSheetId="0">'Bid Form'!$3:$3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8" i="1" l="1"/>
  <c r="L174" i="1" l="1"/>
  <c r="L173" i="1"/>
  <c r="L172" i="1"/>
  <c r="L169" i="1"/>
  <c r="L168" i="1"/>
  <c r="L167" i="1"/>
  <c r="L164" i="1"/>
  <c r="L163" i="1"/>
  <c r="L162" i="1"/>
  <c r="L161" i="1"/>
  <c r="L160" i="1"/>
  <c r="L159" i="1"/>
  <c r="L158" i="1"/>
  <c r="L157" i="1"/>
  <c r="L156" i="1"/>
  <c r="L155" i="1"/>
  <c r="L154" i="1"/>
  <c r="L153" i="1"/>
  <c r="L152" i="1"/>
  <c r="L149" i="1"/>
  <c r="L148" i="1"/>
  <c r="L147" i="1"/>
  <c r="L146" i="1"/>
  <c r="L143" i="1"/>
  <c r="L142" i="1"/>
  <c r="L141" i="1"/>
  <c r="L140" i="1"/>
  <c r="L139" i="1"/>
  <c r="L138" i="1"/>
  <c r="L135" i="1"/>
  <c r="L134" i="1"/>
  <c r="L133" i="1"/>
  <c r="L132" i="1"/>
  <c r="L131" i="1"/>
  <c r="L130" i="1"/>
  <c r="B131" i="1"/>
  <c r="B132" i="1" s="1"/>
  <c r="B133" i="1" s="1"/>
  <c r="B134" i="1" s="1"/>
  <c r="B135" i="1" s="1"/>
  <c r="B138" i="1" l="1"/>
  <c r="B139" i="1" s="1"/>
  <c r="B140" i="1" s="1"/>
  <c r="B141" i="1" s="1"/>
  <c r="B142" i="1" s="1"/>
  <c r="B143" i="1" s="1"/>
  <c r="L150" i="1"/>
  <c r="L136" i="1"/>
  <c r="L170" i="1"/>
  <c r="L175" i="1"/>
  <c r="L144" i="1"/>
  <c r="L165" i="1"/>
  <c r="L176" i="1" l="1"/>
  <c r="B146" i="1"/>
  <c r="B147" i="1" s="1"/>
  <c r="B148" i="1" s="1"/>
  <c r="B149" i="1" s="1"/>
  <c r="B152" i="1" s="1"/>
  <c r="B153" i="1" s="1"/>
  <c r="B154" i="1" s="1"/>
  <c r="B155" i="1" s="1"/>
  <c r="B156" i="1" s="1"/>
  <c r="B157" i="1" s="1"/>
  <c r="B158" i="1" s="1"/>
  <c r="B159" i="1" s="1"/>
  <c r="B160" i="1" s="1"/>
  <c r="B161" i="1" s="1"/>
  <c r="B162" i="1" s="1"/>
  <c r="B163" i="1" s="1"/>
  <c r="B164" i="1" s="1"/>
  <c r="B167" i="1" l="1"/>
  <c r="B168" i="1" s="1"/>
  <c r="B169" i="1" s="1"/>
  <c r="B172" i="1" l="1"/>
  <c r="B173" i="1" s="1"/>
  <c r="B174" i="1" s="1"/>
  <c r="H49" i="1" l="1"/>
  <c r="H47" i="1"/>
  <c r="H5" i="1"/>
  <c r="L5" i="1" s="1"/>
  <c r="L101" i="1" l="1"/>
  <c r="L83" i="1"/>
  <c r="L82" i="1"/>
  <c r="L77" i="1"/>
  <c r="L75" i="1"/>
  <c r="L68" i="1"/>
  <c r="L66" i="1"/>
  <c r="L60" i="1"/>
  <c r="L58" i="1"/>
  <c r="L51" i="1"/>
  <c r="L49" i="1"/>
  <c r="L47" i="1"/>
  <c r="L38" i="1"/>
  <c r="L32" i="1"/>
  <c r="L20" i="1"/>
  <c r="L18" i="1"/>
  <c r="L16" i="1"/>
  <c r="L15" i="1"/>
  <c r="L13" i="1"/>
  <c r="L6" i="1"/>
  <c r="H88" i="1"/>
  <c r="L88" i="1" s="1"/>
  <c r="H87" i="1"/>
  <c r="H74" i="1"/>
  <c r="L74" i="1" s="1"/>
  <c r="H80" i="1"/>
  <c r="L80" i="1" s="1"/>
  <c r="H84" i="1"/>
  <c r="L84" i="1" s="1"/>
  <c r="H78" i="1"/>
  <c r="L78" i="1" s="1"/>
  <c r="H63" i="1"/>
  <c r="L63" i="1" s="1"/>
  <c r="H62" i="1"/>
  <c r="L62" i="1" s="1"/>
  <c r="H61" i="1"/>
  <c r="L61" i="1" s="1"/>
  <c r="H59" i="1"/>
  <c r="L59" i="1" s="1"/>
  <c r="H57" i="1"/>
  <c r="L57" i="1" s="1"/>
  <c r="H56" i="1"/>
  <c r="L56" i="1" s="1"/>
  <c r="H54" i="1"/>
  <c r="L54" i="1" s="1"/>
  <c r="H45" i="1"/>
  <c r="L41" i="1"/>
  <c r="L33" i="1"/>
  <c r="L35" i="1"/>
  <c r="L39" i="1"/>
  <c r="L37" i="1"/>
  <c r="L29" i="1"/>
  <c r="L26" i="1"/>
  <c r="L25" i="1"/>
  <c r="L17" i="1"/>
  <c r="H64" i="1"/>
  <c r="L64" i="1" s="1"/>
  <c r="H55" i="1"/>
  <c r="L55" i="1" s="1"/>
  <c r="N58" i="1"/>
  <c r="N15" i="1"/>
  <c r="L117" i="1"/>
  <c r="H122" i="1"/>
  <c r="L122" i="1" s="1"/>
  <c r="H121" i="1"/>
  <c r="L121" i="1" s="1"/>
  <c r="H120" i="1"/>
  <c r="L120" i="1" s="1"/>
  <c r="H72" i="1"/>
  <c r="H98" i="1"/>
  <c r="L98" i="1" s="1"/>
  <c r="L93" i="1"/>
  <c r="L94" i="1"/>
  <c r="L99" i="1"/>
  <c r="L100" i="1"/>
  <c r="L102" i="1"/>
  <c r="L103" i="1"/>
  <c r="L104" i="1"/>
  <c r="L105" i="1"/>
  <c r="L106" i="1"/>
  <c r="L107" i="1"/>
  <c r="L92" i="1"/>
  <c r="H67" i="1"/>
  <c r="L67" i="1" s="1"/>
  <c r="L85" i="1"/>
  <c r="L86" i="1"/>
  <c r="L40" i="1"/>
  <c r="L14" i="1"/>
  <c r="H65" i="1"/>
  <c r="L65" i="1" s="1"/>
  <c r="L34" i="1"/>
  <c r="H8" i="1"/>
  <c r="L8" i="1" s="1"/>
  <c r="L123" i="1" l="1"/>
  <c r="L188" i="1" s="1"/>
  <c r="H12" i="1" l="1"/>
  <c r="L12" i="1" s="1"/>
  <c r="B8" i="1"/>
  <c r="H97" i="1"/>
  <c r="L97" i="1" s="1"/>
  <c r="H96" i="1"/>
  <c r="L96" i="1" s="1"/>
  <c r="H95" i="1"/>
  <c r="L95" i="1" s="1"/>
  <c r="L116" i="1"/>
  <c r="L115" i="1"/>
  <c r="L114" i="1"/>
  <c r="L113" i="1"/>
  <c r="L112" i="1"/>
  <c r="L111" i="1"/>
  <c r="L110" i="1"/>
  <c r="L118" i="1" l="1"/>
  <c r="L186" i="1" s="1"/>
  <c r="L108" i="1"/>
  <c r="L184" i="1" s="1"/>
  <c r="H89" i="1"/>
  <c r="L89" i="1" s="1"/>
  <c r="L87" i="1"/>
  <c r="H81" i="1"/>
  <c r="L81" i="1" s="1"/>
  <c r="H79" i="1"/>
  <c r="L79" i="1" s="1"/>
  <c r="H76" i="1"/>
  <c r="L76" i="1" s="1"/>
  <c r="H73" i="1"/>
  <c r="L73" i="1" s="1"/>
  <c r="L72" i="1"/>
  <c r="H69" i="1"/>
  <c r="L69" i="1" s="1"/>
  <c r="H50" i="1"/>
  <c r="L50" i="1" s="1"/>
  <c r="H48" i="1"/>
  <c r="L48" i="1" s="1"/>
  <c r="H46" i="1"/>
  <c r="L46" i="1" s="1"/>
  <c r="L45" i="1"/>
  <c r="L42" i="1"/>
  <c r="L36" i="1"/>
  <c r="L31" i="1"/>
  <c r="L30" i="1"/>
  <c r="L28" i="1"/>
  <c r="L27" i="1"/>
  <c r="L24" i="1"/>
  <c r="L23" i="1"/>
  <c r="H19" i="1"/>
  <c r="L19" i="1" s="1"/>
  <c r="H11" i="1"/>
  <c r="L11" i="1" s="1"/>
  <c r="H10" i="1"/>
  <c r="L10" i="1" s="1"/>
  <c r="H9" i="1"/>
  <c r="L9" i="1" s="1"/>
  <c r="L70" i="1" l="1"/>
  <c r="L183" i="1" s="1"/>
  <c r="L21" i="1"/>
  <c r="L181" i="1" s="1"/>
  <c r="L52" i="1"/>
  <c r="L187" i="1" s="1"/>
  <c r="L90" i="1"/>
  <c r="L185" i="1" s="1"/>
  <c r="L43" i="1"/>
  <c r="L182" i="1" s="1"/>
  <c r="B9" i="1"/>
  <c r="B10" i="1" s="1"/>
  <c r="B11" i="1" s="1"/>
  <c r="B12" i="1" s="1"/>
  <c r="B13" i="1" s="1"/>
  <c r="B14" i="1" s="1"/>
  <c r="B15" i="1" s="1"/>
  <c r="B16" i="1" s="1"/>
  <c r="B17" i="1" s="1"/>
  <c r="B18" i="1" s="1"/>
  <c r="B19" i="1" s="1"/>
  <c r="B20" i="1" s="1"/>
  <c r="L189" i="1" l="1"/>
  <c r="L124" i="1"/>
  <c r="B23" i="1"/>
  <c r="B24" i="1" s="1"/>
  <c r="B25" i="1" s="1"/>
  <c r="B26" i="1" s="1"/>
  <c r="B27" i="1" s="1"/>
  <c r="B28" i="1" s="1"/>
  <c r="B29" i="1" s="1"/>
  <c r="B30" i="1" s="1"/>
  <c r="B31" i="1" s="1"/>
  <c r="B32" i="1" s="1"/>
  <c r="B33" i="1" s="1"/>
  <c r="B34" i="1" s="1"/>
  <c r="B35" i="1" s="1"/>
  <c r="B36" i="1" s="1"/>
  <c r="B37" i="1" s="1"/>
  <c r="B38" i="1" s="1"/>
  <c r="B39" i="1" s="1"/>
  <c r="B40" i="1" s="1"/>
  <c r="B41" i="1" s="1"/>
  <c r="B42" i="1" l="1"/>
  <c r="B45" i="1" s="1"/>
  <c r="B46" i="1" s="1"/>
  <c r="B47" i="1" s="1"/>
  <c r="B48" i="1" s="1"/>
  <c r="B49" i="1" s="1"/>
  <c r="B50" i="1" s="1"/>
  <c r="B51" i="1" s="1"/>
  <c r="N9" i="1"/>
  <c r="N10" i="1"/>
  <c r="N26" i="1"/>
  <c r="N27" i="1"/>
  <c r="N5" i="1"/>
  <c r="N45" i="1"/>
  <c r="N46" i="1"/>
  <c r="N47" i="1"/>
  <c r="B54" i="1" l="1"/>
  <c r="B55" i="1" s="1"/>
  <c r="B56" i="1" s="1"/>
  <c r="B57" i="1" s="1"/>
  <c r="B58" i="1" s="1"/>
  <c r="B59" i="1" s="1"/>
  <c r="B60" i="1" s="1"/>
  <c r="N57" i="1"/>
  <c r="N48" i="1"/>
  <c r="B61" i="1" l="1"/>
  <c r="B62" i="1" s="1"/>
  <c r="B63" i="1" s="1"/>
  <c r="B64" i="1" s="1"/>
  <c r="B65" i="1" s="1"/>
  <c r="B66" i="1" s="1"/>
  <c r="B67" i="1" s="1"/>
  <c r="B68" i="1" s="1"/>
  <c r="B69" i="1" s="1"/>
  <c r="N13" i="1"/>
  <c r="N14" i="1"/>
  <c r="N16" i="1"/>
  <c r="N23" i="1"/>
  <c r="N25" i="1"/>
  <c r="N59" i="1"/>
  <c r="N56" i="1"/>
  <c r="N60" i="1"/>
  <c r="N49" i="1"/>
  <c r="N8" i="1"/>
  <c r="N124" i="1" l="1"/>
  <c r="B72" i="1" l="1"/>
  <c r="B73" i="1" s="1"/>
  <c r="B74" i="1" s="1"/>
  <c r="B75" i="1" s="1"/>
  <c r="B76" i="1" s="1"/>
  <c r="B77" i="1" s="1"/>
  <c r="B78" i="1" s="1"/>
  <c r="B79" i="1" s="1"/>
  <c r="B80" i="1" s="1"/>
  <c r="B81" i="1" s="1"/>
  <c r="B82" i="1" s="1"/>
  <c r="B83" i="1" s="1"/>
  <c r="B84" i="1" s="1"/>
  <c r="B85" i="1" s="1"/>
  <c r="B86" i="1" s="1"/>
  <c r="B87" i="1" s="1"/>
  <c r="B88" i="1" s="1"/>
  <c r="B89" i="1" s="1"/>
  <c r="B92" i="1" l="1"/>
  <c r="B93" i="1" l="1"/>
  <c r="B94" i="1" s="1"/>
  <c r="B95" i="1" s="1"/>
  <c r="B96" i="1" s="1"/>
  <c r="B97" i="1" s="1"/>
  <c r="B98" i="1" s="1"/>
  <c r="B99" i="1" s="1"/>
  <c r="B100" i="1" s="1"/>
  <c r="B101" i="1" s="1"/>
  <c r="B102" i="1" s="1"/>
  <c r="B103" i="1" s="1"/>
  <c r="B104" i="1" s="1"/>
  <c r="B105" i="1" s="1"/>
  <c r="B106" i="1" s="1"/>
  <c r="B107" i="1" s="1"/>
  <c r="B110" i="1" s="1"/>
  <c r="B111" i="1" s="1"/>
  <c r="B112" i="1" s="1"/>
  <c r="B113" i="1" s="1"/>
  <c r="B114" i="1" s="1"/>
  <c r="B115" i="1" s="1"/>
  <c r="B116" i="1" s="1"/>
  <c r="B117" i="1" s="1"/>
  <c r="B120" i="1" s="1"/>
  <c r="B121" i="1" s="1"/>
  <c r="B122" i="1" s="1"/>
</calcChain>
</file>

<file path=xl/sharedStrings.xml><?xml version="1.0" encoding="utf-8"?>
<sst xmlns="http://schemas.openxmlformats.org/spreadsheetml/2006/main" count="886" uniqueCount="289">
  <si>
    <t>Item No.</t>
  </si>
  <si>
    <t>Item Description</t>
  </si>
  <si>
    <t>Unit Price</t>
  </si>
  <si>
    <t>Total in Figures</t>
  </si>
  <si>
    <t>CONTRACTOR 4</t>
  </si>
  <si>
    <t>LF</t>
  </si>
  <si>
    <t>SY</t>
  </si>
  <si>
    <t>EA</t>
  </si>
  <si>
    <t>TOTAL</t>
  </si>
  <si>
    <t>CY</t>
  </si>
  <si>
    <t>CLEARING AND GRUBBING</t>
  </si>
  <si>
    <t>STA</t>
  </si>
  <si>
    <t>LS</t>
  </si>
  <si>
    <t>A</t>
  </si>
  <si>
    <t>B</t>
  </si>
  <si>
    <t>REMOVALS</t>
  </si>
  <si>
    <t>SITE PREPARATION &amp; WORK ZONE</t>
  </si>
  <si>
    <t>C</t>
  </si>
  <si>
    <t>ROADWAY</t>
  </si>
  <si>
    <t>D</t>
  </si>
  <si>
    <t>SWPPP</t>
  </si>
  <si>
    <t>E</t>
  </si>
  <si>
    <t>F</t>
  </si>
  <si>
    <t>DRAINAGE</t>
  </si>
  <si>
    <t>SIGNING AND PAVEMENT MARKINGS</t>
  </si>
  <si>
    <t>Subtotal F</t>
  </si>
  <si>
    <t>Spec No.</t>
  </si>
  <si>
    <t>TON</t>
  </si>
  <si>
    <t>ROADWAY EXCAVATION</t>
  </si>
  <si>
    <t>CONCRETE PAVEMENT (8")</t>
  </si>
  <si>
    <t>BLOCK SOD</t>
  </si>
  <si>
    <t>x</t>
  </si>
  <si>
    <t>Unit of Measure</t>
  </si>
  <si>
    <r>
      <rPr>
        <b/>
        <sz val="11"/>
        <color theme="1"/>
        <rFont val="Calibri"/>
        <family val="2"/>
        <scheme val="minor"/>
      </rPr>
      <t>Estimated</t>
    </r>
    <r>
      <rPr>
        <b/>
        <u/>
        <sz val="11"/>
        <color theme="1"/>
        <rFont val="Calibri"/>
        <family val="2"/>
        <scheme val="minor"/>
      </rPr>
      <t xml:space="preserve"> Quantity</t>
    </r>
  </si>
  <si>
    <t>Total Prices</t>
  </si>
  <si>
    <t xml:space="preserve"> =</t>
  </si>
  <si>
    <t>Subtotal B</t>
  </si>
  <si>
    <t>Subtotal A</t>
  </si>
  <si>
    <t>Subtotal C</t>
  </si>
  <si>
    <t>Subtotal D</t>
  </si>
  <si>
    <t>Subtotal E</t>
  </si>
  <si>
    <t>REMOVE SIDEWALK AND RAMP</t>
  </si>
  <si>
    <t>REMOVE EXIST CONCRETE PAVEMENT</t>
  </si>
  <si>
    <t>REMOVE EXISTING 24" RCP</t>
  </si>
  <si>
    <t>REMOVE EXISTING 30" RCP</t>
  </si>
  <si>
    <t>REMOVE OLD STRUCTURES (SET)</t>
  </si>
  <si>
    <t>REMOVE EXISTING ROADWAY SIGN</t>
  </si>
  <si>
    <t>REMOVING EXISTING ASPH BASE &amp; PAVE (INCLUDING DRIVEWAYS)</t>
  </si>
  <si>
    <t>BORROW</t>
  </si>
  <si>
    <t>MILLING EXISTING PAVEMENT</t>
  </si>
  <si>
    <t>D-GR HMA TY-D SAC-B PG70-22 (2" OVERLAY)</t>
  </si>
  <si>
    <t>COLORED TEXTURED CONC (4.5") (STAMPED CONCRETE)</t>
  </si>
  <si>
    <t>PIPE (PVC) (SCH 40)(4 IN)</t>
  </si>
  <si>
    <t>CONC CURB (EXTENDED CURB)</t>
  </si>
  <si>
    <t>CONCRETE CURB - 6"</t>
  </si>
  <si>
    <t>CONCRETE CURB - 6" (DOWEL)</t>
  </si>
  <si>
    <t>CONCRETE CURB - MOUNTABLE (4"X18")</t>
  </si>
  <si>
    <t>PEDESTRIAN RAMPS (TY 2)</t>
  </si>
  <si>
    <t>PEDESTRIAN RAMPS (TY 21)</t>
  </si>
  <si>
    <t>4-STRAND BARBED WIRE FENCE (INCLUDE DOUBLE GATE)</t>
  </si>
  <si>
    <t>360/528</t>
  </si>
  <si>
    <t>SILT FENCE (REINFORCED FILTER FABRIC BARRIER), INSTALL AND REMOVE</t>
  </si>
  <si>
    <t>INLET PROTECTION BARRIER (STAGE II INLETS), INSTALL AND REMOVE</t>
  </si>
  <si>
    <t>STABILIZED CONSTRUCTION ACCESS, INSTALL AND REMOVE</t>
  </si>
  <si>
    <t>ROCK FILTER DAMS (TY 2), INSTALL AND REMOVE</t>
  </si>
  <si>
    <t>TRENCH SAFETY SYSTEM (10 TO 15 FEET)</t>
  </si>
  <si>
    <t>REINFORCED CONCRETE PIPE (C76) (CLASS III) (24 IN)</t>
  </si>
  <si>
    <t>REINFORCED CONCRETE PIPE (C76) (CLASS III) (30 IN)</t>
  </si>
  <si>
    <t>CONCRETE COLLAR</t>
  </si>
  <si>
    <t>INLET TYPE "C"</t>
  </si>
  <si>
    <t>ADJUSTING MANHOLES</t>
  </si>
  <si>
    <t>ADJUSTING INLETS (CAPPED)</t>
  </si>
  <si>
    <t>REINFORCED CONCRETE SLOPE PAVING (5")</t>
  </si>
  <si>
    <t>SET (TY II) (24 IN) (RCP) (6: 1) (P)</t>
  </si>
  <si>
    <t>ALUMINUM SIGNS (GROUND MOUNTED)-FURNISH &amp; INSTALL</t>
  </si>
  <si>
    <t>PAINTED CURB (YELLOW)</t>
  </si>
  <si>
    <t>FURNISH AND INSTALL PAV MRK TY I (W) (4 IN) (BRK)</t>
  </si>
  <si>
    <t>FURNISH AND INSTALL PAV MRK TY I (W) (4 IN) (SLD)</t>
  </si>
  <si>
    <t>FURNISH AND INSTALL PAV MRK TY I (Y) (4 IN) (SLD)</t>
  </si>
  <si>
    <t>FURNISH AND INSTALL PAV MRK TY I (W) (8 IN) (SLD)</t>
  </si>
  <si>
    <t>FURNISH AND INSTALL PAV MRK TY I (W) (24 IN) (BRK)</t>
  </si>
  <si>
    <t>FURNISH AND INSTALL PAV MRK TY I (W) (24 IN) (SLD)</t>
  </si>
  <si>
    <t>FURNISH AND INSTALL PAV MRK TY I (Y) (24 IN) (SLD)</t>
  </si>
  <si>
    <t>FURNISH AND INSTALL PAV MRK TY I (W) (YLD TRI) (18")</t>
  </si>
  <si>
    <t>FURNISH AND INSTALL PAV MRK TY I (W) (DOUBLE ARROW)</t>
  </si>
  <si>
    <t>FURNISH AND INSTALL PAV MRK TY I (W) (WORD - "ONLY")</t>
  </si>
  <si>
    <t>FURNISH AND INSTALL PAV MRK TY I (W) (WORD - "YIELD")</t>
  </si>
  <si>
    <t>G</t>
  </si>
  <si>
    <t>Subtotal G</t>
  </si>
  <si>
    <t>H</t>
  </si>
  <si>
    <t>TCP</t>
  </si>
  <si>
    <t>ILLUMINATION</t>
  </si>
  <si>
    <t>Subtotal H</t>
  </si>
  <si>
    <t>CUT &amp; RESTORE PAV</t>
  </si>
  <si>
    <t>WK ZN PAV MARK REMOV (W)4"(DOT)</t>
  </si>
  <si>
    <t>WK ZN PAV MARK REMOV (W)4"(SLD)</t>
  </si>
  <si>
    <t>WK ZN PAV MARK REMOV (Y)4"(SLD)</t>
  </si>
  <si>
    <t>WK ZN PAV MARK REMOV (W)24"(SLD)</t>
  </si>
  <si>
    <t>CONSTRUCTING DETOURS (2" HMA &amp; 6" ASPHALT STAB BASE)</t>
  </si>
  <si>
    <t>ELIM EXT PAV MRK &amp; MRKS (4")</t>
  </si>
  <si>
    <t>ELIM EXT PAV MRK &amp; MRKS (8")</t>
  </si>
  <si>
    <t>ELIM EXT PAV MRK &amp; MRKS (24")</t>
  </si>
  <si>
    <t>ELIM EXT PAV MRK &amp; MRKS (ARROW)</t>
  </si>
  <si>
    <t>ELIM EXT PAV MRK &amp; MRKS (WORD)</t>
  </si>
  <si>
    <t>PORT CTB (FUR &amp; INST)(LOW PROF)(TY 1)</t>
  </si>
  <si>
    <t>PORT CTB (FUR &amp; INST)(LOW PROF)(TY 2)</t>
  </si>
  <si>
    <t>PORT CTB (REMOVE)(LOW PROF)(TY 1)</t>
  </si>
  <si>
    <t>PORT CTB (REMOVE)(LOW PROF)(TY 2)</t>
  </si>
  <si>
    <t>MO</t>
  </si>
  <si>
    <t>DRILL SHAFT (RDWY ILL) (30 IN)</t>
  </si>
  <si>
    <t>IN RD IL AM (TY SA)30T-8(250W EQ)LED</t>
  </si>
  <si>
    <t>CONDT (PVC) (SCH 80) (2")</t>
  </si>
  <si>
    <t>CONDT (PVC) (SCH 80) (2") (BORE)</t>
  </si>
  <si>
    <t>ELEC CONDR (NO. 8) BARE</t>
  </si>
  <si>
    <t>ELEC CONDR (NO. 8) INSULATED</t>
  </si>
  <si>
    <t>GROUND BOX TY D (162922) W/ APRON</t>
  </si>
  <si>
    <t>ELC SRV TY A 240/480 60(SS)SS(E)GC(O)</t>
  </si>
  <si>
    <t>REMOVE AND DISPOSE OF EXISTING FENCE INCLUDING GATE STRUCTURES (ALL TYPES AND HEIGHTS)</t>
  </si>
  <si>
    <t>REMOVE OLD CONCRETE (PAVEMENT) (MEDIAN ONLY)</t>
  </si>
  <si>
    <t>REMOVE OLD CONCRETE (CURB) (INCLUDES GUTTER)</t>
  </si>
  <si>
    <t>REMOVE AND DISPOSE OF EXISTING CONCRETE OR METAL PIPE (ALL SIZES)</t>
  </si>
  <si>
    <t>COLORED TEXTURED CONC (10") (STAMPED CONCRETE)</t>
  </si>
  <si>
    <t>CONC CURB (EXTENDED CURB) (DOWEL)</t>
  </si>
  <si>
    <t>SWPPP INSPECTION AND MAINTENANCE</t>
  </si>
  <si>
    <t>TRENCH SAFETY SYSTEM (5 TO 10 FEET)</t>
  </si>
  <si>
    <t>INLET TYPE "A"</t>
  </si>
  <si>
    <t>PRECAST CONCRETE STANDARD MANHOLE</t>
  </si>
  <si>
    <t>PRECAST CONCRETE EXTRA DEPTH MANHOLE</t>
  </si>
  <si>
    <t>BARRICADES, SIGNS AND TRAFFIC HANDLING</t>
  </si>
  <si>
    <t>Subtotal I</t>
  </si>
  <si>
    <t>I</t>
  </si>
  <si>
    <t>VIDEO RECORDING CONSTRUCTION</t>
  </si>
  <si>
    <t>FORT BEND PROJECT SIGN</t>
  </si>
  <si>
    <t>OFF-DUTY UNIFORMED PEACE OFFCE - AS DIRECTED ENGINEER (MIN. BID $25/ HR)</t>
  </si>
  <si>
    <t>HR</t>
  </si>
  <si>
    <t>REMOVE EXISTING 72" RCP</t>
  </si>
  <si>
    <t>REINFORCED CONCRETE PIPE (C76) (CLASS III) (72 IN)</t>
  </si>
  <si>
    <t>JUNCTION BOX (6'X6')</t>
  </si>
  <si>
    <t>REMOVE AND RELOCATE MONUMENT SIGN</t>
  </si>
  <si>
    <t>REINFORCED CONCRETE DRIVEWAY (8")</t>
  </si>
  <si>
    <t>CONC DIRECTIONAL ISLAND (DOWEL)</t>
  </si>
  <si>
    <t>PRECAST CONCRETE SHALLOW MANHOLE</t>
  </si>
  <si>
    <t>PAINTED CURB (WHITE)</t>
  </si>
  <si>
    <t>FURNISH AND INSTALL 4" REF PAV MARK (TY I-C)</t>
  </si>
  <si>
    <t>FURNISH AND INSTALL 4" REF PAV MARK (TY II-C-R)</t>
  </si>
  <si>
    <t>FURNISH AND INSTALL 4" REF PAV MARK (TY II-A-A)</t>
  </si>
  <si>
    <t>FURNISH AND INSTALL PAV MRK TY I (W) (SINGLE RIGHT ARROW)</t>
  </si>
  <si>
    <t>INLET PROTECTION BARRIER (STAGE I INLETS WITH REINFORCED FILTER FABRIC FENCE), INSTALL AND REMOVE</t>
  </si>
  <si>
    <t>TOTAL FOR VOSS ROAD (Items A-I)</t>
  </si>
  <si>
    <t>VOSS ROAD ROUNDABOUT (17413)</t>
  </si>
  <si>
    <t>SITE PREPARATION &amp; EARTHWORK ITEMS</t>
  </si>
  <si>
    <t>PREPARING ROW</t>
  </si>
  <si>
    <t>REMOVING CONC (MEDIANS)</t>
  </si>
  <si>
    <t>REMOVING STAB BASE &amp; ASPH PAV (12")</t>
  </si>
  <si>
    <t>EXCAVATION (ROADWAY)</t>
  </si>
  <si>
    <t>PLANE ASPH CONC PAV (3")</t>
  </si>
  <si>
    <t>CONC CURB (DOWEL)</t>
  </si>
  <si>
    <t>CONC MEDIAN</t>
  </si>
  <si>
    <t>CONC DIRECTIONAL ISLAND</t>
  </si>
  <si>
    <t>D-GR HMA TY-B PG64-22</t>
  </si>
  <si>
    <t>D-GR HMA TY-D SAC-B PG76-22</t>
  </si>
  <si>
    <t>D-GR HMA TY-D PG76-22 (LEVEL-UP)</t>
  </si>
  <si>
    <t>CULLINAN PARK LTL (20407)</t>
  </si>
  <si>
    <t>Spec Used</t>
  </si>
  <si>
    <t>TxDOT</t>
  </si>
  <si>
    <t>TEMP SEDMT CONT FENCE (INSTALL)</t>
  </si>
  <si>
    <t>TEMP SEDMT CONT FENCE (REMOVE)</t>
  </si>
  <si>
    <t>TPDES General Permit No. TRX15000; Notice of Intent (NOI) Application Fee</t>
  </si>
  <si>
    <t>HC</t>
  </si>
  <si>
    <t>RELOCATE SM RD SN SUP&amp;AM TY 10BWG</t>
  </si>
  <si>
    <t>REFL PAV MRK TY I (W)8"(SLD)(100MIL)</t>
  </si>
  <si>
    <t>REFL PAV MRK TY I (W)ARROW)(100MIL)</t>
  </si>
  <si>
    <t>REFL PAV MRK TY I (W)(WORD)(100MIL)</t>
  </si>
  <si>
    <t>PAVEMENT SEALER 8"</t>
  </si>
  <si>
    <t>PAVEMENT SEALER (ARROW)</t>
  </si>
  <si>
    <t>PAVEMENT SEALER (WORD)</t>
  </si>
  <si>
    <t>REFL PAV MRK TY II (W)(CURB)</t>
  </si>
  <si>
    <t>REFL PAV MRK TY II (Y)(CURB)</t>
  </si>
  <si>
    <t>REFL PAV MRKR TY II-C-R</t>
  </si>
  <si>
    <t>PAV SURF PREP FOR MRK (8")</t>
  </si>
  <si>
    <t>PAV SURF PREP FOR MRK (ARROW)</t>
  </si>
  <si>
    <t>PAV SURF-PREP FOR MRK (WORD)</t>
  </si>
  <si>
    <t>PORT CTB (FUR &amp; INST)(SGL SLOPE)(TY 1)</t>
  </si>
  <si>
    <t>CRASH CUSH ATTEN (INSTL)(S)(N)(TL3)</t>
  </si>
  <si>
    <t>OFF-DUTY UNIFORMED PEACE OFFICERS - AS DIRECTED BY ENGINEER</t>
  </si>
  <si>
    <t>HC/TxDOT</t>
  </si>
  <si>
    <t xml:space="preserve">Totals </t>
  </si>
  <si>
    <t>Site Preparation/Removals</t>
  </si>
  <si>
    <t>=</t>
  </si>
  <si>
    <t>Roadway/Paving</t>
  </si>
  <si>
    <t>Drainage</t>
  </si>
  <si>
    <t>Workzone/Traffic Control 
Plan</t>
  </si>
  <si>
    <t>Signing and Pavement Markings</t>
  </si>
  <si>
    <t>Extra Work Items</t>
  </si>
  <si>
    <t>***Grand Total (All items)</t>
  </si>
  <si>
    <t>* Awarded vendor to submit a sample of specified items for inspection/approval by PID prior to order placement</t>
  </si>
  <si>
    <t>*** This figure should appear on the front cover of the Fort Bend County Bid Cover Sheet</t>
  </si>
  <si>
    <t>REMOVING CONC (CURB)</t>
  </si>
  <si>
    <t>Illumination Items</t>
  </si>
  <si>
    <t>EXTRA WORK ITEMS**</t>
  </si>
  <si>
    <t xml:space="preserve">TOTAL AMOUNT CALENDAR DAYS TO COMPLETE CULLINAN PARK LTL PROJECT (CONTRACTOR TO SPECIFY) = </t>
  </si>
  <si>
    <t xml:space="preserve">TOTAL AMOUNT CALENDAR DAYS TO COMPLETE VOSS ROAD PROJECT (CONTRACTOR TO SPECIFY) = </t>
  </si>
  <si>
    <t xml:space="preserve">TOTAL AMOUNT CALENDAR DAYS TO COMPLETE BOTH PROJECTS = </t>
  </si>
  <si>
    <t>H00104002</t>
  </si>
  <si>
    <t>H00540001</t>
  </si>
  <si>
    <t>H00510001</t>
  </si>
  <si>
    <t>T00100001</t>
  </si>
  <si>
    <t>H00104001</t>
  </si>
  <si>
    <t>H00110001</t>
  </si>
  <si>
    <t>H00530003</t>
  </si>
  <si>
    <t>H00535002</t>
  </si>
  <si>
    <t>H00671003</t>
  </si>
  <si>
    <t>T00545001</t>
  </si>
  <si>
    <t>H00713001</t>
  </si>
  <si>
    <t>H00751001</t>
  </si>
  <si>
    <t>H00561001</t>
  </si>
  <si>
    <t>H00671005</t>
  </si>
  <si>
    <t>H00672001</t>
  </si>
  <si>
    <t>H00624001</t>
  </si>
  <si>
    <t>H00660010</t>
  </si>
  <si>
    <t>H00660015</t>
  </si>
  <si>
    <t>H00660018</t>
  </si>
  <si>
    <t>H00660001</t>
  </si>
  <si>
    <t>H00663004</t>
  </si>
  <si>
    <t>H00666001</t>
  </si>
  <si>
    <t xml:space="preserve">FBC Identifier </t>
  </si>
  <si>
    <t>H00102002</t>
  </si>
  <si>
    <t>H00465003</t>
  </si>
  <si>
    <t>H00495005</t>
  </si>
  <si>
    <t>H00500003</t>
  </si>
  <si>
    <t>H00500002</t>
  </si>
  <si>
    <t>H00550001</t>
  </si>
  <si>
    <t>H00130001</t>
  </si>
  <si>
    <t>H00162002</t>
  </si>
  <si>
    <t>H00719002</t>
  </si>
  <si>
    <t>H00724001</t>
  </si>
  <si>
    <t>H00741001</t>
  </si>
  <si>
    <t>H00750002</t>
  </si>
  <si>
    <t>CEMENT STABILIZED SAND (8" DEPTH)</t>
  </si>
  <si>
    <t>CEMENT STABILIZED SAND (10" DEPTH)</t>
  </si>
  <si>
    <t>H00309001</t>
  </si>
  <si>
    <t>H00340001</t>
  </si>
  <si>
    <t>H00360001</t>
  </si>
  <si>
    <t>H00433004</t>
  </si>
  <si>
    <t>H00530004</t>
  </si>
  <si>
    <t>H00433005</t>
  </si>
  <si>
    <t>H00530009</t>
  </si>
  <si>
    <t>H00530007</t>
  </si>
  <si>
    <t>H00530012</t>
  </si>
  <si>
    <t>H00530019</t>
  </si>
  <si>
    <t>H00556001</t>
  </si>
  <si>
    <t>H00429001</t>
  </si>
  <si>
    <t>H00429002</t>
  </si>
  <si>
    <t>H00460004</t>
  </si>
  <si>
    <t>H00460005</t>
  </si>
  <si>
    <t>H00460012</t>
  </si>
  <si>
    <t>H00460001</t>
  </si>
  <si>
    <t>H00463003</t>
  </si>
  <si>
    <t>H00471004</t>
  </si>
  <si>
    <t>H00471005</t>
  </si>
  <si>
    <t>H00471006</t>
  </si>
  <si>
    <t>H00471001</t>
  </si>
  <si>
    <t>H00472001</t>
  </si>
  <si>
    <t>H00472006</t>
  </si>
  <si>
    <t>H00473002</t>
  </si>
  <si>
    <t>H00473001</t>
  </si>
  <si>
    <t>H00491001</t>
  </si>
  <si>
    <t>H00660004</t>
  </si>
  <si>
    <t>H00660006</t>
  </si>
  <si>
    <t>H00660013</t>
  </si>
  <si>
    <t>H00660014</t>
  </si>
  <si>
    <t>H00660016</t>
  </si>
  <si>
    <t>H00660017</t>
  </si>
  <si>
    <t>H00663006</t>
  </si>
  <si>
    <t>H00663003</t>
  </si>
  <si>
    <t>H00665002</t>
  </si>
  <si>
    <t>H00665003</t>
  </si>
  <si>
    <t>H00665006</t>
  </si>
  <si>
    <t>H00665011</t>
  </si>
  <si>
    <t>H00674001</t>
  </si>
  <si>
    <t>H00674002</t>
  </si>
  <si>
    <t>H00674004</t>
  </si>
  <si>
    <t>H00674005</t>
  </si>
  <si>
    <t>H00674006</t>
  </si>
  <si>
    <t>H00696001</t>
  </si>
  <si>
    <t>H00696002</t>
  </si>
  <si>
    <t>H00696003</t>
  </si>
  <si>
    <t>TOTAL FOR CULLINAN PARK LTL (Items A-F)</t>
  </si>
  <si>
    <t>** The extra work items are to be used only on the instructions of the field engineer on the job.  No compenstation will be received for any part of these items unless they are actually used on the job under the direction of the field engineer.  Any additional items required over and above those listed above will have to be secured on a change-in-contract and are not to be used until they have been approved by the County Auditor and/or Commissioner Court.  The amount subtotal for extra work items is to be included in the grand total of this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</si>
</sst>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name val="Calibri"/>
      <family val="2"/>
      <scheme val="minor"/>
    </font>
    <font>
      <b/>
      <u/>
      <sz val="11"/>
      <name val="Calibri"/>
      <family val="2"/>
      <scheme val="minor"/>
    </font>
    <font>
      <sz val="10"/>
      <name val="Arial"/>
      <family val="2"/>
    </font>
    <font>
      <sz val="11"/>
      <name val="Calibri"/>
      <family val="2"/>
    </font>
    <font>
      <sz val="10"/>
      <color theme="1"/>
      <name val="Calibri"/>
      <family val="2"/>
      <scheme val="minor"/>
    </font>
    <font>
      <b/>
      <sz val="13"/>
      <color rgb="FF000000"/>
      <name val="Calibri"/>
      <family val="2"/>
    </font>
    <font>
      <b/>
      <sz val="11"/>
      <color rgb="FF000000"/>
      <name val="Calibri"/>
      <family val="2"/>
    </font>
    <font>
      <sz val="10"/>
      <color theme="1"/>
      <name val="Arial"/>
      <family val="2"/>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7" fillId="0" borderId="0"/>
    <xf numFmtId="44" fontId="7" fillId="0" borderId="0" applyFont="0" applyFill="0" applyBorder="0" applyAlignment="0" applyProtection="0"/>
  </cellStyleXfs>
  <cellXfs count="144">
    <xf numFmtId="0" fontId="0" fillId="0" borderId="0" xfId="0"/>
    <xf numFmtId="0" fontId="0" fillId="0" borderId="0" xfId="0"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9" xfId="0" applyFont="1" applyBorder="1" applyAlignment="1">
      <alignment horizontal="center" vertical="center"/>
    </xf>
    <xf numFmtId="44" fontId="2" fillId="0" borderId="10" xfId="1" applyFont="1" applyBorder="1" applyAlignment="1">
      <alignment horizontal="center" vertical="center"/>
    </xf>
    <xf numFmtId="0" fontId="0" fillId="0" borderId="0" xfId="0" applyAlignment="1">
      <alignment horizontal="center" vertical="center"/>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18" xfId="0" applyFont="1" applyBorder="1" applyAlignment="1">
      <alignment horizontal="left" vertical="center" wrapText="1"/>
    </xf>
    <xf numFmtId="0" fontId="2" fillId="0" borderId="26" xfId="0" applyFont="1" applyBorder="1" applyAlignment="1">
      <alignment horizontal="center" vertical="center" wrapText="1"/>
    </xf>
    <xf numFmtId="0" fontId="2" fillId="0" borderId="14" xfId="0" applyFont="1" applyBorder="1" applyAlignment="1">
      <alignment horizontal="left" vertical="center" wrapText="1"/>
    </xf>
    <xf numFmtId="0" fontId="0" fillId="0" borderId="16" xfId="0" applyBorder="1" applyAlignment="1">
      <alignment horizontal="center" vertical="center" wrapText="1"/>
    </xf>
    <xf numFmtId="44" fontId="0" fillId="0" borderId="4" xfId="0" applyNumberFormat="1" applyBorder="1" applyAlignment="1">
      <alignment horizontal="center" vertical="center"/>
    </xf>
    <xf numFmtId="44" fontId="0" fillId="0" borderId="20" xfId="0" applyNumberFormat="1" applyBorder="1" applyAlignment="1">
      <alignment horizontal="center" vertical="center" wrapText="1"/>
    </xf>
    <xf numFmtId="44" fontId="0" fillId="0" borderId="23" xfId="0" applyNumberFormat="1" applyBorder="1"/>
    <xf numFmtId="0" fontId="2" fillId="0" borderId="8" xfId="0" applyFont="1" applyBorder="1" applyAlignment="1">
      <alignment horizontal="center" vertical="center"/>
    </xf>
    <xf numFmtId="0" fontId="3" fillId="0" borderId="3" xfId="0" applyFont="1" applyBorder="1" applyAlignment="1">
      <alignment horizontal="center" vertical="center" wrapText="1"/>
    </xf>
    <xf numFmtId="0" fontId="0" fillId="0" borderId="29" xfId="0" applyBorder="1" applyAlignment="1">
      <alignment horizontal="center" vertical="center"/>
    </xf>
    <xf numFmtId="44" fontId="0" fillId="0" borderId="29" xfId="0" applyNumberFormat="1" applyBorder="1" applyAlignment="1">
      <alignment horizontal="center" vertical="center"/>
    </xf>
    <xf numFmtId="44" fontId="0" fillId="0" borderId="5" xfId="0" applyNumberFormat="1" applyBorder="1" applyAlignment="1">
      <alignment horizontal="center" vertical="center"/>
    </xf>
    <xf numFmtId="44" fontId="0" fillId="0" borderId="17" xfId="0" applyNumberFormat="1" applyBorder="1" applyAlignment="1">
      <alignment horizontal="center" vertical="center"/>
    </xf>
    <xf numFmtId="3" fontId="3" fillId="0" borderId="1" xfId="0" applyNumberFormat="1" applyFont="1" applyBorder="1" applyAlignment="1">
      <alignment horizontal="center" vertical="center"/>
    </xf>
    <xf numFmtId="3" fontId="2" fillId="0" borderId="30" xfId="0" applyNumberFormat="1" applyFont="1" applyBorder="1" applyAlignment="1">
      <alignment vertical="center"/>
    </xf>
    <xf numFmtId="3" fontId="0" fillId="0" borderId="28" xfId="0" applyNumberFormat="1" applyBorder="1" applyAlignment="1">
      <alignment horizontal="center" vertical="center"/>
    </xf>
    <xf numFmtId="0" fontId="0" fillId="0" borderId="31" xfId="0" applyBorder="1"/>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44" fontId="3" fillId="0" borderId="1" xfId="0" applyNumberFormat="1" applyFont="1" applyBorder="1" applyAlignment="1">
      <alignment horizontal="center" vertical="center"/>
    </xf>
    <xf numFmtId="0" fontId="0" fillId="0" borderId="1" xfId="0"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28" xfId="0" applyFont="1" applyBorder="1" applyAlignment="1">
      <alignment horizontal="center" vertical="center"/>
    </xf>
    <xf numFmtId="2" fontId="3" fillId="0" borderId="28" xfId="0" applyNumberFormat="1" applyFont="1"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vertical="center"/>
    </xf>
    <xf numFmtId="0" fontId="3" fillId="0" borderId="35" xfId="0" applyFont="1" applyBorder="1" applyAlignment="1">
      <alignment horizontal="center" vertical="center"/>
    </xf>
    <xf numFmtId="0" fontId="3" fillId="0" borderId="35" xfId="0" applyFont="1" applyBorder="1" applyAlignment="1">
      <alignment horizontal="left" vertical="center" wrapText="1"/>
    </xf>
    <xf numFmtId="0" fontId="3" fillId="0" borderId="35" xfId="0" applyFont="1" applyBorder="1" applyAlignment="1">
      <alignment vertical="center"/>
    </xf>
    <xf numFmtId="0" fontId="3" fillId="0" borderId="35" xfId="0" applyFont="1" applyBorder="1" applyAlignment="1">
      <alignment vertical="center" wrapText="1"/>
    </xf>
    <xf numFmtId="0" fontId="5" fillId="0" borderId="24" xfId="0" applyFont="1" applyBorder="1" applyAlignment="1">
      <alignment horizontal="left" vertical="center" wrapText="1"/>
    </xf>
    <xf numFmtId="0" fontId="6" fillId="0" borderId="19" xfId="0" applyFont="1" applyBorder="1" applyAlignment="1">
      <alignment horizontal="left"/>
    </xf>
    <xf numFmtId="0" fontId="3" fillId="0" borderId="19" xfId="0" applyFont="1" applyBorder="1" applyAlignment="1">
      <alignment horizontal="center" vertical="center"/>
    </xf>
    <xf numFmtId="3" fontId="3" fillId="0" borderId="19"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21" xfId="0" applyFont="1" applyBorder="1"/>
    <xf numFmtId="0" fontId="3" fillId="0" borderId="21" xfId="0" applyFont="1" applyBorder="1" applyAlignment="1">
      <alignment horizontal="center" vertical="center"/>
    </xf>
    <xf numFmtId="3" fontId="5" fillId="0" borderId="21" xfId="0" applyNumberFormat="1" applyFont="1" applyBorder="1" applyAlignment="1">
      <alignment vertical="center"/>
    </xf>
    <xf numFmtId="0" fontId="3" fillId="0" borderId="28" xfId="0" applyFont="1" applyBorder="1" applyAlignment="1">
      <alignment vertical="center"/>
    </xf>
    <xf numFmtId="0" fontId="3" fillId="0" borderId="1" xfId="0" applyFont="1" applyBorder="1" applyAlignment="1">
      <alignment horizontal="left" vertical="top" wrapText="1"/>
    </xf>
    <xf numFmtId="0" fontId="5" fillId="0" borderId="25" xfId="0" applyFont="1" applyBorder="1" applyAlignment="1">
      <alignment horizontal="left"/>
    </xf>
    <xf numFmtId="0" fontId="6" fillId="0" borderId="0" xfId="0" applyFont="1" applyAlignment="1">
      <alignment horizontal="left"/>
    </xf>
    <xf numFmtId="0" fontId="3" fillId="0" borderId="0" xfId="0" applyFont="1"/>
    <xf numFmtId="0" fontId="3" fillId="0" borderId="21" xfId="0" applyFont="1" applyBorder="1" applyAlignment="1">
      <alignment wrapText="1"/>
    </xf>
    <xf numFmtId="0" fontId="6" fillId="0" borderId="19" xfId="0" applyFont="1" applyBorder="1" applyAlignment="1">
      <alignment horizontal="left" wrapText="1"/>
    </xf>
    <xf numFmtId="0" fontId="0" fillId="0" borderId="35" xfId="0" applyBorder="1" applyAlignment="1">
      <alignment vertical="center"/>
    </xf>
    <xf numFmtId="0" fontId="3" fillId="0" borderId="1" xfId="0" applyFont="1" applyBorder="1" applyAlignment="1">
      <alignment horizontal="center" vertical="center" wrapText="1"/>
    </xf>
    <xf numFmtId="44" fontId="3" fillId="0" borderId="4" xfId="0" applyNumberFormat="1" applyFont="1" applyBorder="1" applyAlignment="1">
      <alignment horizontal="center" vertical="center"/>
    </xf>
    <xf numFmtId="3" fontId="5" fillId="0" borderId="30" xfId="0" applyNumberFormat="1" applyFont="1" applyBorder="1" applyAlignment="1">
      <alignment vertical="center"/>
    </xf>
    <xf numFmtId="44" fontId="3" fillId="0" borderId="17" xfId="0" applyNumberFormat="1" applyFont="1" applyBorder="1" applyAlignment="1">
      <alignment horizontal="center" vertical="center"/>
    </xf>
    <xf numFmtId="44" fontId="3" fillId="0" borderId="5" xfId="0" applyNumberFormat="1" applyFont="1" applyBorder="1" applyAlignment="1">
      <alignment horizontal="center" vertical="center"/>
    </xf>
    <xf numFmtId="3" fontId="3" fillId="0" borderId="28" xfId="0" applyNumberFormat="1" applyFont="1" applyBorder="1" applyAlignment="1">
      <alignment horizontal="center" vertical="center"/>
    </xf>
    <xf numFmtId="44" fontId="3" fillId="0" borderId="29" xfId="0" applyNumberFormat="1" applyFont="1" applyBorder="1" applyAlignment="1">
      <alignment horizontal="center" vertical="center"/>
    </xf>
    <xf numFmtId="44" fontId="3" fillId="0" borderId="20" xfId="0" applyNumberFormat="1" applyFont="1" applyBorder="1" applyAlignment="1">
      <alignment horizontal="center" vertical="center" wrapText="1"/>
    </xf>
    <xf numFmtId="0" fontId="0" fillId="0" borderId="35" xfId="0" applyBorder="1" applyAlignment="1">
      <alignment horizontal="left" vertical="center" wrapText="1"/>
    </xf>
    <xf numFmtId="44" fontId="0" fillId="0" borderId="15" xfId="0" applyNumberFormat="1" applyBorder="1" applyAlignment="1" applyProtection="1">
      <alignment horizontal="center" vertical="center"/>
      <protection locked="0"/>
    </xf>
    <xf numFmtId="44" fontId="0" fillId="0" borderId="22" xfId="0" applyNumberFormat="1" applyBorder="1" applyAlignment="1" applyProtection="1">
      <alignment horizontal="center" vertical="center"/>
      <protection locked="0"/>
    </xf>
    <xf numFmtId="44" fontId="3" fillId="0" borderId="15" xfId="0" applyNumberFormat="1" applyFont="1" applyBorder="1" applyAlignment="1" applyProtection="1">
      <alignment horizontal="center" vertical="center"/>
      <protection locked="0"/>
    </xf>
    <xf numFmtId="0" fontId="2" fillId="0" borderId="0" xfId="0" applyFont="1" applyAlignment="1">
      <alignment horizontal="center" vertical="center"/>
    </xf>
    <xf numFmtId="44" fontId="2" fillId="0" borderId="0" xfId="1"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7" fillId="0" borderId="1" xfId="0" applyFont="1" applyBorder="1" applyAlignment="1">
      <alignment horizontal="center" wrapText="1"/>
    </xf>
    <xf numFmtId="0" fontId="7" fillId="0" borderId="1" xfId="0" applyFont="1" applyBorder="1" applyAlignment="1">
      <alignment horizontal="center"/>
    </xf>
    <xf numFmtId="3" fontId="7" fillId="0" borderId="1" xfId="2" applyNumberFormat="1" applyBorder="1" applyAlignment="1">
      <alignment horizontal="center"/>
    </xf>
    <xf numFmtId="0" fontId="7" fillId="0" borderId="1" xfId="2" applyBorder="1" applyAlignment="1">
      <alignment horizontal="center" wrapText="1"/>
    </xf>
    <xf numFmtId="1" fontId="7" fillId="0" borderId="1" xfId="2" applyNumberFormat="1" applyBorder="1" applyAlignment="1">
      <alignment horizontal="center"/>
    </xf>
    <xf numFmtId="3" fontId="8" fillId="0" borderId="1" xfId="2" applyNumberFormat="1" applyFont="1" applyBorder="1" applyAlignment="1">
      <alignment horizontal="center"/>
    </xf>
    <xf numFmtId="0" fontId="2" fillId="0" borderId="36" xfId="0" applyFont="1" applyBorder="1" applyAlignment="1">
      <alignment horizontal="center" vertical="center"/>
    </xf>
    <xf numFmtId="44" fontId="2" fillId="0" borderId="36" xfId="0" applyNumberFormat="1" applyFont="1" applyBorder="1"/>
    <xf numFmtId="0" fontId="2" fillId="0" borderId="38" xfId="0" applyFont="1" applyBorder="1" applyAlignment="1">
      <alignment horizontal="center" vertical="center"/>
    </xf>
    <xf numFmtId="0" fontId="2" fillId="0" borderId="39" xfId="0" applyFont="1" applyBorder="1" applyAlignment="1">
      <alignment horizontal="center" vertical="center"/>
    </xf>
    <xf numFmtId="44" fontId="2" fillId="0" borderId="36" xfId="0" applyNumberFormat="1" applyFont="1" applyBorder="1" applyAlignment="1">
      <alignment horizontal="center" vertical="center"/>
    </xf>
    <xf numFmtId="44" fontId="2" fillId="0" borderId="43" xfId="0" applyNumberFormat="1" applyFont="1" applyBorder="1"/>
    <xf numFmtId="0" fontId="9" fillId="0" borderId="0" xfId="0" applyFont="1"/>
    <xf numFmtId="0" fontId="9" fillId="0" borderId="0" xfId="0" applyFont="1" applyAlignment="1">
      <alignment vertical="top" wrapText="1"/>
    </xf>
    <xf numFmtId="0" fontId="9" fillId="0" borderId="0" xfId="0" applyFont="1" applyAlignment="1">
      <alignment wrapText="1"/>
    </xf>
    <xf numFmtId="0" fontId="10" fillId="0" borderId="8" xfId="0" applyFont="1" applyBorder="1" applyAlignment="1">
      <alignment horizontal="right" vertical="center"/>
    </xf>
    <xf numFmtId="0" fontId="10" fillId="0" borderId="33" xfId="0" applyFont="1" applyBorder="1" applyAlignment="1">
      <alignment horizontal="right" vertical="center"/>
    </xf>
    <xf numFmtId="0" fontId="11" fillId="0" borderId="34"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2" fillId="0" borderId="18" xfId="0" applyFont="1" applyBorder="1" applyAlignment="1">
      <alignment horizontal="left" vertical="center" wrapText="1"/>
    </xf>
    <xf numFmtId="0" fontId="3" fillId="0" borderId="29" xfId="0" applyFont="1" applyBorder="1" applyAlignment="1">
      <alignment horizontal="center" vertical="center" wrapText="1"/>
    </xf>
    <xf numFmtId="0" fontId="0" fillId="0" borderId="21" xfId="0" applyBorder="1" applyAlignment="1">
      <alignment horizontal="center" vertical="center" wrapText="1"/>
    </xf>
    <xf numFmtId="0" fontId="5" fillId="0" borderId="19" xfId="0" applyFont="1" applyBorder="1" applyAlignment="1">
      <alignment horizontal="left" vertical="center"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0" xfId="0" applyFont="1" applyAlignment="1">
      <alignment horizontal="left"/>
    </xf>
    <xf numFmtId="0" fontId="3" fillId="0" borderId="22" xfId="0" applyFont="1" applyBorder="1" applyAlignment="1">
      <alignment horizontal="center" vertical="center" wrapText="1"/>
    </xf>
    <xf numFmtId="1" fontId="0" fillId="0" borderId="1" xfId="0" applyNumberFormat="1" applyBorder="1" applyAlignment="1">
      <alignment horizontal="center" vertical="center"/>
    </xf>
    <xf numFmtId="0" fontId="3" fillId="0" borderId="15" xfId="0" applyFont="1" applyBorder="1" applyAlignment="1">
      <alignment horizontal="center" vertical="center"/>
    </xf>
    <xf numFmtId="0" fontId="12" fillId="0" borderId="15" xfId="2" applyFont="1" applyBorder="1" applyAlignment="1">
      <alignment horizontal="center"/>
    </xf>
    <xf numFmtId="0" fontId="1" fillId="0" borderId="21" xfId="0" applyFont="1" applyBorder="1" applyAlignment="1">
      <alignment horizontal="center" vertical="center" wrapText="1"/>
    </xf>
    <xf numFmtId="0" fontId="2" fillId="0" borderId="19" xfId="0" applyFont="1" applyBorder="1" applyAlignment="1">
      <alignment horizontal="left" vertical="center" wrapText="1"/>
    </xf>
    <xf numFmtId="0" fontId="2" fillId="0" borderId="0" xfId="0" applyFont="1" applyAlignment="1">
      <alignment horizontal="left"/>
    </xf>
    <xf numFmtId="0" fontId="11" fillId="0" borderId="8"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0" fillId="0" borderId="8" xfId="0" applyFont="1" applyBorder="1" applyAlignment="1">
      <alignment horizontal="right" vertical="center"/>
    </xf>
    <xf numFmtId="0" fontId="10" fillId="0" borderId="33" xfId="0" applyFont="1" applyBorder="1" applyAlignment="1">
      <alignment horizontal="right" vertical="center"/>
    </xf>
    <xf numFmtId="0" fontId="10" fillId="0" borderId="34"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right" vertical="center" wrapText="1"/>
    </xf>
    <xf numFmtId="0" fontId="2" fillId="0" borderId="33" xfId="0" applyFont="1" applyBorder="1" applyAlignment="1">
      <alignment horizontal="right" vertical="center" wrapText="1"/>
    </xf>
    <xf numFmtId="0" fontId="2" fillId="0" borderId="33" xfId="0" applyFont="1" applyBorder="1" applyAlignment="1">
      <alignment horizontal="right" wrapText="1"/>
    </xf>
    <xf numFmtId="0" fontId="2" fillId="0" borderId="34" xfId="0" applyFont="1" applyBorder="1" applyAlignment="1">
      <alignment horizontal="right" wrapText="1"/>
    </xf>
    <xf numFmtId="0" fontId="2" fillId="0" borderId="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9" xfId="0" applyFont="1" applyBorder="1" applyAlignment="1">
      <alignment horizontal="center" wrapText="1"/>
    </xf>
    <xf numFmtId="0" fontId="2" fillId="0" borderId="37" xfId="0" applyFont="1" applyBorder="1" applyAlignment="1">
      <alignment horizontal="center" wrapText="1"/>
    </xf>
    <xf numFmtId="0" fontId="2" fillId="0" borderId="10" xfId="0" applyFont="1" applyBorder="1" applyAlignment="1">
      <alignment horizontal="center" wrapText="1"/>
    </xf>
    <xf numFmtId="0" fontId="2" fillId="0" borderId="8" xfId="0" applyFont="1" applyBorder="1" applyAlignment="1">
      <alignment horizontal="center" wrapText="1"/>
    </xf>
    <xf numFmtId="0" fontId="2" fillId="0" borderId="33" xfId="0" applyFont="1" applyBorder="1" applyAlignment="1">
      <alignment horizontal="center" wrapText="1"/>
    </xf>
    <xf numFmtId="0" fontId="2" fillId="0" borderId="34" xfId="0" applyFont="1" applyBorder="1" applyAlignment="1">
      <alignment horizontal="center" wrapText="1"/>
    </xf>
    <xf numFmtId="0" fontId="9" fillId="0" borderId="0" xfId="0" applyFont="1" applyAlignment="1">
      <alignment horizontal="left" vertical="top" wrapText="1"/>
    </xf>
    <xf numFmtId="0" fontId="11" fillId="0" borderId="8"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44" fontId="7" fillId="0" borderId="15" xfId="3" applyFont="1" applyFill="1" applyBorder="1" applyAlignment="1" applyProtection="1">
      <alignment horizontal="center" wrapText="1"/>
      <protection locked="0"/>
    </xf>
    <xf numFmtId="44" fontId="7" fillId="0" borderId="1" xfId="2" applyNumberFormat="1" applyBorder="1" applyAlignment="1" applyProtection="1">
      <alignment horizontal="right"/>
      <protection locked="0"/>
    </xf>
    <xf numFmtId="44" fontId="7" fillId="0" borderId="22" xfId="2" applyNumberFormat="1" applyBorder="1" applyAlignment="1" applyProtection="1">
      <alignment horizontal="right"/>
      <protection locked="0"/>
    </xf>
  </cellXfs>
  <cellStyles count="4">
    <cellStyle name="Currency" xfId="1" builtinId="4"/>
    <cellStyle name="Currency 2 2 2 2" xfId="3" xr:uid="{6BD1890C-52DD-413E-93AC-1E395306648F}"/>
    <cellStyle name="Normal" xfId="0" builtinId="0"/>
    <cellStyle name="Normal 2 2 2" xfId="2" xr:uid="{E95D9211-E274-4A12-A402-3980EE3F03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89"/>
  <sheetViews>
    <sheetView tabSelected="1" view="pageBreakPreview" zoomScale="115" zoomScaleNormal="110" zoomScaleSheetLayoutView="115" workbookViewId="0">
      <selection activeCell="D187" sqref="D187"/>
    </sheetView>
  </sheetViews>
  <sheetFormatPr defaultRowHeight="15" x14ac:dyDescent="0.25"/>
  <cols>
    <col min="3" max="3" width="11.42578125" bestFit="1" customWidth="1"/>
    <col min="4" max="4" width="74.42578125" customWidth="1"/>
    <col min="5" max="6" width="12" customWidth="1"/>
    <col min="8" max="8" width="10.7109375" customWidth="1"/>
    <col min="9" max="9" width="3.28515625" customWidth="1"/>
    <col min="10" max="10" width="12.5703125" bestFit="1" customWidth="1"/>
    <col min="11" max="11" width="3.28515625" customWidth="1"/>
    <col min="12" max="12" width="15.28515625" bestFit="1" customWidth="1"/>
    <col min="13" max="13" width="11" hidden="1" customWidth="1"/>
    <col min="14" max="14" width="14.7109375" hidden="1" customWidth="1"/>
  </cols>
  <sheetData>
    <row r="1" spans="2:14" ht="15.75" thickBot="1" x14ac:dyDescent="0.3">
      <c r="B1" s="1"/>
      <c r="C1" s="1"/>
      <c r="D1" s="1"/>
      <c r="E1" s="1"/>
      <c r="F1" s="1"/>
      <c r="G1" s="1"/>
      <c r="H1" s="1"/>
      <c r="I1" s="1"/>
      <c r="J1" s="1"/>
      <c r="K1" s="1"/>
      <c r="L1" s="1"/>
      <c r="M1" s="119" t="s">
        <v>4</v>
      </c>
      <c r="N1" s="120"/>
    </row>
    <row r="2" spans="2:14" ht="33" customHeight="1" thickBot="1" x14ac:dyDescent="0.3">
      <c r="B2" s="125" t="s">
        <v>149</v>
      </c>
      <c r="C2" s="126"/>
      <c r="D2" s="126"/>
      <c r="E2" s="126"/>
      <c r="F2" s="126"/>
      <c r="G2" s="126"/>
      <c r="H2" s="126"/>
      <c r="I2" s="126"/>
      <c r="J2" s="126"/>
      <c r="K2" s="126"/>
      <c r="L2" s="127"/>
      <c r="M2" s="78"/>
      <c r="N2" s="79"/>
    </row>
    <row r="3" spans="2:14" ht="30" x14ac:dyDescent="0.25">
      <c r="B3" s="30" t="s">
        <v>0</v>
      </c>
      <c r="C3" s="30" t="s">
        <v>225</v>
      </c>
      <c r="D3" s="31" t="s">
        <v>1</v>
      </c>
      <c r="E3" s="31" t="s">
        <v>26</v>
      </c>
      <c r="F3" s="31" t="s">
        <v>163</v>
      </c>
      <c r="G3" s="14" t="s">
        <v>32</v>
      </c>
      <c r="H3" s="32" t="s">
        <v>33</v>
      </c>
      <c r="I3" s="14"/>
      <c r="J3" s="33" t="s">
        <v>2</v>
      </c>
      <c r="K3" s="14"/>
      <c r="L3" s="34" t="s">
        <v>34</v>
      </c>
      <c r="M3" s="2" t="s">
        <v>2</v>
      </c>
      <c r="N3" s="3" t="s">
        <v>3</v>
      </c>
    </row>
    <row r="4" spans="2:14" x14ac:dyDescent="0.25">
      <c r="B4" s="15" t="s">
        <v>13</v>
      </c>
      <c r="C4" s="99"/>
      <c r="D4" s="13" t="s">
        <v>16</v>
      </c>
      <c r="E4" s="12"/>
      <c r="F4" s="12"/>
      <c r="G4" s="12"/>
      <c r="H4" s="12"/>
      <c r="I4" s="12"/>
      <c r="J4" s="11"/>
      <c r="K4" s="12"/>
      <c r="L4" s="3"/>
      <c r="M4" s="2"/>
      <c r="N4" s="3"/>
    </row>
    <row r="5" spans="2:14" x14ac:dyDescent="0.25">
      <c r="B5" s="21">
        <v>1</v>
      </c>
      <c r="C5" s="100" t="s">
        <v>226</v>
      </c>
      <c r="D5" s="56" t="s">
        <v>10</v>
      </c>
      <c r="E5" s="39">
        <v>102</v>
      </c>
      <c r="F5" s="39" t="s">
        <v>168</v>
      </c>
      <c r="G5" s="39" t="s">
        <v>11</v>
      </c>
      <c r="H5" s="40">
        <f>ROUND((952+146.01+40.26)/100,2)</f>
        <v>11.38</v>
      </c>
      <c r="I5" s="26" t="s">
        <v>31</v>
      </c>
      <c r="J5" s="75"/>
      <c r="K5" s="35" t="s">
        <v>35</v>
      </c>
      <c r="L5" s="65">
        <f>ROUNDUP(H5*J5,2)</f>
        <v>0</v>
      </c>
      <c r="M5" s="2"/>
      <c r="N5" s="5">
        <f>SUM(H5*M5)</f>
        <v>0</v>
      </c>
    </row>
    <row r="6" spans="2:14" ht="15.75" thickBot="1" x14ac:dyDescent="0.3">
      <c r="B6" s="16"/>
      <c r="C6" s="101"/>
      <c r="D6" s="53"/>
      <c r="E6" s="54"/>
      <c r="F6" s="54"/>
      <c r="G6" s="54"/>
      <c r="H6" s="55" t="s">
        <v>37</v>
      </c>
      <c r="I6" s="66"/>
      <c r="J6" s="67"/>
      <c r="K6" s="66"/>
      <c r="L6" s="68">
        <f>SUM(L5:L5)</f>
        <v>0</v>
      </c>
      <c r="M6" s="4"/>
      <c r="N6" s="5"/>
    </row>
    <row r="7" spans="2:14" x14ac:dyDescent="0.25">
      <c r="B7" s="48" t="s">
        <v>14</v>
      </c>
      <c r="C7" s="102"/>
      <c r="D7" s="49" t="s">
        <v>15</v>
      </c>
      <c r="E7" s="50"/>
      <c r="F7" s="50"/>
      <c r="G7" s="50"/>
      <c r="H7" s="51"/>
      <c r="I7" s="69"/>
      <c r="J7" s="70"/>
      <c r="K7" s="69"/>
      <c r="L7" s="71"/>
      <c r="M7" s="4"/>
      <c r="N7" s="5"/>
    </row>
    <row r="8" spans="2:14" ht="15" customHeight="1" x14ac:dyDescent="0.25">
      <c r="B8" s="21">
        <f>B5+1</f>
        <v>2</v>
      </c>
      <c r="C8" s="103" t="s">
        <v>207</v>
      </c>
      <c r="D8" s="43" t="s">
        <v>118</v>
      </c>
      <c r="E8" s="38">
        <v>104</v>
      </c>
      <c r="F8" s="38" t="s">
        <v>168</v>
      </c>
      <c r="G8" s="38" t="s">
        <v>6</v>
      </c>
      <c r="H8" s="38">
        <f>7</f>
        <v>7</v>
      </c>
      <c r="I8" s="26" t="s">
        <v>31</v>
      </c>
      <c r="J8" s="73"/>
      <c r="K8" s="35" t="s">
        <v>35</v>
      </c>
      <c r="L8" s="17">
        <f>SUM(H8*J8)</f>
        <v>0</v>
      </c>
      <c r="M8" s="4"/>
      <c r="N8" s="5">
        <f>SUM(H8*M8)</f>
        <v>0</v>
      </c>
    </row>
    <row r="9" spans="2:14" x14ac:dyDescent="0.25">
      <c r="B9" s="21">
        <f>B8+1</f>
        <v>3</v>
      </c>
      <c r="C9" s="103" t="s">
        <v>203</v>
      </c>
      <c r="D9" s="43" t="s">
        <v>119</v>
      </c>
      <c r="E9" s="38">
        <v>104</v>
      </c>
      <c r="F9" s="38" t="s">
        <v>168</v>
      </c>
      <c r="G9" s="38" t="s">
        <v>5</v>
      </c>
      <c r="H9" s="38">
        <f>ROUNDUP((14+94+46+230+283+170),0)</f>
        <v>837</v>
      </c>
      <c r="I9" s="26" t="s">
        <v>31</v>
      </c>
      <c r="J9" s="73"/>
      <c r="K9" s="35" t="s">
        <v>35</v>
      </c>
      <c r="L9" s="17">
        <f>SUM(H9*J9)</f>
        <v>0</v>
      </c>
      <c r="M9" s="4"/>
      <c r="N9" s="5">
        <f>SUM(H9*M9)</f>
        <v>0</v>
      </c>
    </row>
    <row r="10" spans="2:14" x14ac:dyDescent="0.25">
      <c r="B10" s="21">
        <f t="shared" ref="B10:B20" si="0">B9+1</f>
        <v>4</v>
      </c>
      <c r="C10" s="103"/>
      <c r="D10" s="43" t="s">
        <v>41</v>
      </c>
      <c r="E10" s="38">
        <v>104</v>
      </c>
      <c r="F10" s="38" t="s">
        <v>168</v>
      </c>
      <c r="G10" s="38" t="s">
        <v>6</v>
      </c>
      <c r="H10" s="38">
        <f>ROUNDUP(210.5155 /9,0)</f>
        <v>24</v>
      </c>
      <c r="I10" s="26" t="s">
        <v>31</v>
      </c>
      <c r="J10" s="73"/>
      <c r="K10" s="35" t="s">
        <v>35</v>
      </c>
      <c r="L10" s="17">
        <f>SUM(H10*J10)</f>
        <v>0</v>
      </c>
      <c r="M10" s="4"/>
      <c r="N10" s="5">
        <f>SUM(H10*M10)</f>
        <v>0</v>
      </c>
    </row>
    <row r="11" spans="2:14" x14ac:dyDescent="0.25">
      <c r="B11" s="21">
        <f t="shared" si="0"/>
        <v>5</v>
      </c>
      <c r="C11" s="103" t="s">
        <v>207</v>
      </c>
      <c r="D11" s="43" t="s">
        <v>42</v>
      </c>
      <c r="E11" s="38">
        <v>104</v>
      </c>
      <c r="F11" s="38" t="s">
        <v>168</v>
      </c>
      <c r="G11" s="38" t="s">
        <v>6</v>
      </c>
      <c r="H11" s="38">
        <f>36+35</f>
        <v>71</v>
      </c>
      <c r="I11" s="26" t="s">
        <v>31</v>
      </c>
      <c r="J11" s="73"/>
      <c r="K11" s="35" t="s">
        <v>35</v>
      </c>
      <c r="L11" s="17">
        <f t="shared" ref="L11:L14" si="1">SUM(H11*J11)</f>
        <v>0</v>
      </c>
      <c r="M11" s="4"/>
      <c r="N11" s="5"/>
    </row>
    <row r="12" spans="2:14" x14ac:dyDescent="0.25">
      <c r="B12" s="21">
        <f t="shared" si="0"/>
        <v>6</v>
      </c>
      <c r="C12" s="103"/>
      <c r="D12" s="43" t="s">
        <v>120</v>
      </c>
      <c r="E12" s="38">
        <v>465</v>
      </c>
      <c r="F12" s="38" t="s">
        <v>168</v>
      </c>
      <c r="G12" s="38" t="s">
        <v>5</v>
      </c>
      <c r="H12" s="38">
        <f>94+77+40</f>
        <v>211</v>
      </c>
      <c r="I12" s="26" t="s">
        <v>31</v>
      </c>
      <c r="J12" s="73"/>
      <c r="K12" s="35" t="s">
        <v>35</v>
      </c>
      <c r="L12" s="17">
        <f t="shared" si="1"/>
        <v>0</v>
      </c>
      <c r="M12" s="4"/>
      <c r="N12" s="5"/>
    </row>
    <row r="13" spans="2:14" x14ac:dyDescent="0.25">
      <c r="B13" s="21">
        <f t="shared" si="0"/>
        <v>7</v>
      </c>
      <c r="C13" s="103" t="s">
        <v>227</v>
      </c>
      <c r="D13" s="37" t="s">
        <v>43</v>
      </c>
      <c r="E13" s="38">
        <v>465</v>
      </c>
      <c r="F13" s="38" t="s">
        <v>168</v>
      </c>
      <c r="G13" s="38" t="s">
        <v>5</v>
      </c>
      <c r="H13" s="38">
        <v>50</v>
      </c>
      <c r="I13" s="26" t="s">
        <v>31</v>
      </c>
      <c r="J13" s="73"/>
      <c r="K13" s="35" t="s">
        <v>35</v>
      </c>
      <c r="L13" s="17">
        <f>SUM(H13*J13)</f>
        <v>0</v>
      </c>
      <c r="M13" s="4"/>
      <c r="N13" s="5">
        <f>SUM(H13*M13)</f>
        <v>0</v>
      </c>
    </row>
    <row r="14" spans="2:14" x14ac:dyDescent="0.25">
      <c r="B14" s="21">
        <f t="shared" si="0"/>
        <v>8</v>
      </c>
      <c r="C14" s="103"/>
      <c r="D14" s="37" t="s">
        <v>44</v>
      </c>
      <c r="E14" s="38">
        <v>465</v>
      </c>
      <c r="F14" s="38" t="s">
        <v>168</v>
      </c>
      <c r="G14" s="38" t="s">
        <v>5</v>
      </c>
      <c r="H14" s="38">
        <v>12</v>
      </c>
      <c r="I14" s="26" t="s">
        <v>31</v>
      </c>
      <c r="J14" s="73"/>
      <c r="K14" s="35" t="s">
        <v>35</v>
      </c>
      <c r="L14" s="17">
        <f t="shared" si="1"/>
        <v>0</v>
      </c>
      <c r="M14" s="4"/>
      <c r="N14" s="5">
        <f>SUM(H14*M14)</f>
        <v>0</v>
      </c>
    </row>
    <row r="15" spans="2:14" x14ac:dyDescent="0.25">
      <c r="B15" s="21">
        <f t="shared" si="0"/>
        <v>9</v>
      </c>
      <c r="C15" s="103"/>
      <c r="D15" s="37" t="s">
        <v>135</v>
      </c>
      <c r="E15" s="38">
        <v>465</v>
      </c>
      <c r="F15" s="38" t="s">
        <v>168</v>
      </c>
      <c r="G15" s="38" t="s">
        <v>5</v>
      </c>
      <c r="H15" s="38">
        <v>12</v>
      </c>
      <c r="I15" s="26" t="s">
        <v>31</v>
      </c>
      <c r="J15" s="73"/>
      <c r="K15" s="35" t="s">
        <v>35</v>
      </c>
      <c r="L15" s="17">
        <f>SUM(H15*J15)</f>
        <v>0</v>
      </c>
      <c r="M15" s="4"/>
      <c r="N15" s="5">
        <f>SUM(H15*M15)</f>
        <v>0</v>
      </c>
    </row>
    <row r="16" spans="2:14" x14ac:dyDescent="0.25">
      <c r="B16" s="21">
        <f t="shared" si="0"/>
        <v>10</v>
      </c>
      <c r="C16" s="103" t="s">
        <v>228</v>
      </c>
      <c r="D16" s="37" t="s">
        <v>45</v>
      </c>
      <c r="E16" s="38">
        <v>495</v>
      </c>
      <c r="F16" s="38" t="s">
        <v>168</v>
      </c>
      <c r="G16" s="38" t="s">
        <v>7</v>
      </c>
      <c r="H16" s="38">
        <v>2</v>
      </c>
      <c r="I16" s="26" t="s">
        <v>31</v>
      </c>
      <c r="J16" s="73"/>
      <c r="K16" s="35" t="s">
        <v>35</v>
      </c>
      <c r="L16" s="17">
        <f>SUM(H16*J16)</f>
        <v>0</v>
      </c>
      <c r="M16" s="4"/>
      <c r="N16" s="5">
        <f>SUM(H16*M16)</f>
        <v>0</v>
      </c>
    </row>
    <row r="17" spans="2:14" x14ac:dyDescent="0.25">
      <c r="B17" s="21">
        <f t="shared" si="0"/>
        <v>11</v>
      </c>
      <c r="C17" s="103" t="s">
        <v>229</v>
      </c>
      <c r="D17" s="43" t="s">
        <v>46</v>
      </c>
      <c r="E17" s="38">
        <v>500</v>
      </c>
      <c r="F17" s="38" t="s">
        <v>168</v>
      </c>
      <c r="G17" s="38" t="s">
        <v>7</v>
      </c>
      <c r="H17" s="38">
        <v>7</v>
      </c>
      <c r="I17" s="26" t="s">
        <v>31</v>
      </c>
      <c r="J17" s="73"/>
      <c r="K17" s="35" t="s">
        <v>35</v>
      </c>
      <c r="L17" s="17">
        <f t="shared" ref="L17" si="2">SUM(H17*J17)</f>
        <v>0</v>
      </c>
      <c r="M17" s="4"/>
      <c r="N17" s="5"/>
    </row>
    <row r="18" spans="2:14" x14ac:dyDescent="0.25">
      <c r="B18" s="21">
        <f t="shared" si="0"/>
        <v>12</v>
      </c>
      <c r="C18" s="103" t="s">
        <v>230</v>
      </c>
      <c r="D18" s="43" t="s">
        <v>138</v>
      </c>
      <c r="E18" s="38">
        <v>500</v>
      </c>
      <c r="F18" s="38" t="s">
        <v>168</v>
      </c>
      <c r="G18" s="38" t="s">
        <v>7</v>
      </c>
      <c r="H18" s="38">
        <v>1</v>
      </c>
      <c r="I18" s="26" t="s">
        <v>31</v>
      </c>
      <c r="J18" s="73"/>
      <c r="K18" s="35" t="s">
        <v>35</v>
      </c>
      <c r="L18" s="17">
        <f>SUM(H18*J18)</f>
        <v>0</v>
      </c>
      <c r="M18" s="4"/>
      <c r="N18" s="5"/>
    </row>
    <row r="19" spans="2:14" x14ac:dyDescent="0.25">
      <c r="B19" s="21">
        <f t="shared" si="0"/>
        <v>13</v>
      </c>
      <c r="C19" s="103" t="s">
        <v>204</v>
      </c>
      <c r="D19" s="37" t="s">
        <v>47</v>
      </c>
      <c r="E19" s="38">
        <v>540</v>
      </c>
      <c r="F19" s="38" t="s">
        <v>168</v>
      </c>
      <c r="G19" s="38" t="s">
        <v>6</v>
      </c>
      <c r="H19" s="38">
        <f>ROUNDUP(367+2773+90+46,0)</f>
        <v>3276</v>
      </c>
      <c r="I19" s="26" t="s">
        <v>31</v>
      </c>
      <c r="J19" s="73"/>
      <c r="K19" s="35" t="s">
        <v>35</v>
      </c>
      <c r="L19" s="17">
        <f>SUM(H19*J19)</f>
        <v>0</v>
      </c>
      <c r="M19" s="4"/>
      <c r="N19" s="5"/>
    </row>
    <row r="20" spans="2:14" ht="30" x14ac:dyDescent="0.25">
      <c r="B20" s="21">
        <f t="shared" si="0"/>
        <v>14</v>
      </c>
      <c r="C20" s="103" t="s">
        <v>231</v>
      </c>
      <c r="D20" s="37" t="s">
        <v>117</v>
      </c>
      <c r="E20" s="38">
        <v>550</v>
      </c>
      <c r="F20" s="38" t="s">
        <v>168</v>
      </c>
      <c r="G20" s="38" t="s">
        <v>5</v>
      </c>
      <c r="H20" s="38">
        <v>320</v>
      </c>
      <c r="I20" s="26" t="s">
        <v>31</v>
      </c>
      <c r="J20" s="73"/>
      <c r="K20" s="35" t="s">
        <v>35</v>
      </c>
      <c r="L20" s="17">
        <f>SUM(H20*J20)</f>
        <v>0</v>
      </c>
      <c r="M20" s="4"/>
      <c r="N20" s="5"/>
    </row>
    <row r="21" spans="2:14" ht="15.75" thickBot="1" x14ac:dyDescent="0.3">
      <c r="B21" s="52"/>
      <c r="C21" s="104"/>
      <c r="D21" s="53"/>
      <c r="E21" s="54"/>
      <c r="F21" s="54"/>
      <c r="G21" s="54"/>
      <c r="H21" s="55" t="s">
        <v>36</v>
      </c>
      <c r="I21" s="27"/>
      <c r="J21" s="25"/>
      <c r="K21" s="27"/>
      <c r="L21" s="24">
        <f>SUM(L8:L20)</f>
        <v>0</v>
      </c>
      <c r="M21" s="4"/>
      <c r="N21" s="5"/>
    </row>
    <row r="22" spans="2:14" x14ac:dyDescent="0.25">
      <c r="B22" s="48" t="s">
        <v>17</v>
      </c>
      <c r="C22" s="102"/>
      <c r="D22" s="49" t="s">
        <v>18</v>
      </c>
      <c r="E22" s="50"/>
      <c r="F22" s="50"/>
      <c r="G22" s="50"/>
      <c r="H22" s="51"/>
      <c r="I22" s="28"/>
      <c r="J22" s="23"/>
      <c r="K22" s="28"/>
      <c r="L22" s="18"/>
      <c r="M22" s="4"/>
      <c r="N22" s="5"/>
    </row>
    <row r="23" spans="2:14" ht="15" customHeight="1" x14ac:dyDescent="0.25">
      <c r="B23" s="21">
        <f>B20+1</f>
        <v>15</v>
      </c>
      <c r="C23" s="103" t="s">
        <v>208</v>
      </c>
      <c r="D23" s="43" t="s">
        <v>28</v>
      </c>
      <c r="E23" s="38">
        <v>110</v>
      </c>
      <c r="F23" s="38" t="s">
        <v>168</v>
      </c>
      <c r="G23" s="38" t="s">
        <v>9</v>
      </c>
      <c r="H23" s="38">
        <v>608</v>
      </c>
      <c r="I23" s="26" t="s">
        <v>31</v>
      </c>
      <c r="J23" s="73"/>
      <c r="K23" s="35" t="s">
        <v>35</v>
      </c>
      <c r="L23" s="17">
        <f t="shared" ref="L23:L28" si="3">SUM(H23*J23)</f>
        <v>0</v>
      </c>
      <c r="M23" s="4"/>
      <c r="N23" s="5">
        <f>SUM(H23*M23)</f>
        <v>0</v>
      </c>
    </row>
    <row r="24" spans="2:14" ht="15" customHeight="1" x14ac:dyDescent="0.25">
      <c r="B24" s="21">
        <f>B23+1</f>
        <v>16</v>
      </c>
      <c r="C24" s="108" t="s">
        <v>232</v>
      </c>
      <c r="D24" s="43" t="s">
        <v>48</v>
      </c>
      <c r="E24" s="38">
        <v>130</v>
      </c>
      <c r="F24" s="38" t="s">
        <v>168</v>
      </c>
      <c r="G24" s="38" t="s">
        <v>9</v>
      </c>
      <c r="H24" s="38">
        <v>686</v>
      </c>
      <c r="I24" s="26" t="s">
        <v>31</v>
      </c>
      <c r="J24" s="73"/>
      <c r="K24" s="35" t="s">
        <v>35</v>
      </c>
      <c r="L24" s="17">
        <f t="shared" si="3"/>
        <v>0</v>
      </c>
      <c r="M24" s="4"/>
      <c r="N24" s="5"/>
    </row>
    <row r="25" spans="2:14" x14ac:dyDescent="0.25">
      <c r="B25" s="21">
        <f t="shared" ref="B25:B42" si="4">B24+1</f>
        <v>17</v>
      </c>
      <c r="C25" s="103" t="s">
        <v>240</v>
      </c>
      <c r="D25" s="57" t="s">
        <v>49</v>
      </c>
      <c r="E25" s="38">
        <v>309</v>
      </c>
      <c r="F25" s="38" t="s">
        <v>168</v>
      </c>
      <c r="G25" s="38" t="s">
        <v>6</v>
      </c>
      <c r="H25" s="38">
        <v>2771</v>
      </c>
      <c r="I25" s="26" t="s">
        <v>31</v>
      </c>
      <c r="J25" s="73"/>
      <c r="K25" s="35" t="s">
        <v>35</v>
      </c>
      <c r="L25" s="17">
        <f t="shared" si="3"/>
        <v>0</v>
      </c>
      <c r="M25" s="4"/>
      <c r="N25" s="5">
        <f t="shared" ref="N25:N27" si="5">SUM(H25*M25)</f>
        <v>0</v>
      </c>
    </row>
    <row r="26" spans="2:14" x14ac:dyDescent="0.25">
      <c r="B26" s="21">
        <f t="shared" si="4"/>
        <v>18</v>
      </c>
      <c r="C26" s="103" t="s">
        <v>241</v>
      </c>
      <c r="D26" s="57" t="s">
        <v>50</v>
      </c>
      <c r="E26" s="38">
        <v>340</v>
      </c>
      <c r="F26" s="38" t="s">
        <v>168</v>
      </c>
      <c r="G26" s="38" t="s">
        <v>27</v>
      </c>
      <c r="H26" s="38">
        <v>305</v>
      </c>
      <c r="I26" s="26" t="s">
        <v>31</v>
      </c>
      <c r="J26" s="73"/>
      <c r="K26" s="35" t="s">
        <v>35</v>
      </c>
      <c r="L26" s="17">
        <f t="shared" si="3"/>
        <v>0</v>
      </c>
      <c r="M26" s="4"/>
      <c r="N26" s="5">
        <f t="shared" si="5"/>
        <v>0</v>
      </c>
    </row>
    <row r="27" spans="2:14" x14ac:dyDescent="0.25">
      <c r="B27" s="21">
        <f t="shared" si="4"/>
        <v>19</v>
      </c>
      <c r="C27" s="103" t="s">
        <v>242</v>
      </c>
      <c r="D27" s="57" t="s">
        <v>29</v>
      </c>
      <c r="E27" s="38">
        <v>360</v>
      </c>
      <c r="F27" s="38" t="s">
        <v>168</v>
      </c>
      <c r="G27" s="38" t="s">
        <v>6</v>
      </c>
      <c r="H27" s="38">
        <v>3295</v>
      </c>
      <c r="I27" s="26" t="s">
        <v>31</v>
      </c>
      <c r="J27" s="73"/>
      <c r="K27" s="35" t="s">
        <v>35</v>
      </c>
      <c r="L27" s="17">
        <f t="shared" si="3"/>
        <v>0</v>
      </c>
      <c r="M27" s="4"/>
      <c r="N27" s="5">
        <f t="shared" si="5"/>
        <v>0</v>
      </c>
    </row>
    <row r="28" spans="2:14" x14ac:dyDescent="0.25">
      <c r="B28" s="21">
        <f t="shared" si="4"/>
        <v>20</v>
      </c>
      <c r="C28" s="103"/>
      <c r="D28" s="43" t="s">
        <v>51</v>
      </c>
      <c r="E28" s="38" t="s">
        <v>60</v>
      </c>
      <c r="F28" s="38" t="s">
        <v>168</v>
      </c>
      <c r="G28" s="38" t="s">
        <v>6</v>
      </c>
      <c r="H28" s="38">
        <v>48</v>
      </c>
      <c r="I28" s="26" t="s">
        <v>31</v>
      </c>
      <c r="J28" s="73"/>
      <c r="K28" s="35" t="s">
        <v>35</v>
      </c>
      <c r="L28" s="17">
        <f t="shared" si="3"/>
        <v>0</v>
      </c>
      <c r="M28" s="10"/>
      <c r="N28" s="10"/>
    </row>
    <row r="29" spans="2:14" x14ac:dyDescent="0.25">
      <c r="B29" s="21">
        <f t="shared" si="4"/>
        <v>21</v>
      </c>
      <c r="C29" s="103"/>
      <c r="D29" s="43" t="s">
        <v>121</v>
      </c>
      <c r="E29" s="38" t="s">
        <v>60</v>
      </c>
      <c r="F29" s="38" t="s">
        <v>168</v>
      </c>
      <c r="G29" s="38" t="s">
        <v>6</v>
      </c>
      <c r="H29" s="38">
        <v>433</v>
      </c>
      <c r="I29" s="26" t="s">
        <v>31</v>
      </c>
      <c r="J29" s="73"/>
      <c r="K29" s="35" t="s">
        <v>35</v>
      </c>
      <c r="L29" s="17">
        <f t="shared" ref="L29:L40" si="6">SUM(H29*J29)</f>
        <v>0</v>
      </c>
      <c r="M29" s="10"/>
      <c r="N29" s="10"/>
    </row>
    <row r="30" spans="2:14" x14ac:dyDescent="0.25">
      <c r="B30" s="21">
        <f t="shared" si="4"/>
        <v>22</v>
      </c>
      <c r="C30" s="103" t="s">
        <v>243</v>
      </c>
      <c r="D30" s="37" t="s">
        <v>238</v>
      </c>
      <c r="E30" s="38">
        <v>433</v>
      </c>
      <c r="F30" s="38" t="s">
        <v>185</v>
      </c>
      <c r="G30" s="38" t="s">
        <v>6</v>
      </c>
      <c r="H30" s="38">
        <v>3793</v>
      </c>
      <c r="I30" s="26" t="s">
        <v>31</v>
      </c>
      <c r="J30" s="73"/>
      <c r="K30" s="35" t="s">
        <v>35</v>
      </c>
      <c r="L30" s="17">
        <f t="shared" ref="L30:L38" si="7">SUM(H30*J30)</f>
        <v>0</v>
      </c>
      <c r="M30" s="10"/>
      <c r="N30" s="10"/>
    </row>
    <row r="31" spans="2:14" x14ac:dyDescent="0.25">
      <c r="B31" s="21">
        <f t="shared" si="4"/>
        <v>23</v>
      </c>
      <c r="C31" s="103" t="s">
        <v>245</v>
      </c>
      <c r="D31" s="43" t="s">
        <v>239</v>
      </c>
      <c r="E31" s="38">
        <v>433</v>
      </c>
      <c r="F31" s="38" t="s">
        <v>185</v>
      </c>
      <c r="G31" s="38" t="s">
        <v>6</v>
      </c>
      <c r="H31" s="38">
        <v>513</v>
      </c>
      <c r="I31" s="26" t="s">
        <v>31</v>
      </c>
      <c r="J31" s="73"/>
      <c r="K31" s="35" t="s">
        <v>35</v>
      </c>
      <c r="L31" s="17">
        <f t="shared" si="7"/>
        <v>0</v>
      </c>
      <c r="M31" s="10"/>
      <c r="N31" s="10"/>
    </row>
    <row r="32" spans="2:14" x14ac:dyDescent="0.25">
      <c r="B32" s="21">
        <f t="shared" si="4"/>
        <v>24</v>
      </c>
      <c r="C32" s="103"/>
      <c r="D32" s="43" t="s">
        <v>52</v>
      </c>
      <c r="E32" s="38">
        <v>464</v>
      </c>
      <c r="F32" s="38" t="s">
        <v>168</v>
      </c>
      <c r="G32" s="38" t="s">
        <v>5</v>
      </c>
      <c r="H32" s="38">
        <v>618</v>
      </c>
      <c r="I32" s="26" t="s">
        <v>31</v>
      </c>
      <c r="J32" s="73"/>
      <c r="K32" s="35" t="s">
        <v>35</v>
      </c>
      <c r="L32" s="17">
        <f t="shared" si="7"/>
        <v>0</v>
      </c>
      <c r="M32" s="10"/>
      <c r="N32" s="10"/>
    </row>
    <row r="33" spans="2:14" x14ac:dyDescent="0.25">
      <c r="B33" s="21">
        <f t="shared" si="4"/>
        <v>25</v>
      </c>
      <c r="C33" s="103"/>
      <c r="D33" s="37" t="s">
        <v>53</v>
      </c>
      <c r="E33" s="38">
        <v>529</v>
      </c>
      <c r="F33" s="38" t="s">
        <v>164</v>
      </c>
      <c r="G33" s="38" t="s">
        <v>5</v>
      </c>
      <c r="H33" s="38">
        <v>427</v>
      </c>
      <c r="I33" s="26" t="s">
        <v>31</v>
      </c>
      <c r="J33" s="73"/>
      <c r="K33" s="35" t="s">
        <v>35</v>
      </c>
      <c r="L33" s="17">
        <f t="shared" si="7"/>
        <v>0</v>
      </c>
      <c r="M33" s="10"/>
      <c r="N33" s="10"/>
    </row>
    <row r="34" spans="2:14" x14ac:dyDescent="0.25">
      <c r="B34" s="21">
        <f t="shared" si="4"/>
        <v>26</v>
      </c>
      <c r="C34" s="103"/>
      <c r="D34" s="37" t="s">
        <v>122</v>
      </c>
      <c r="E34" s="38">
        <v>529</v>
      </c>
      <c r="F34" s="38" t="s">
        <v>164</v>
      </c>
      <c r="G34" s="38" t="s">
        <v>5</v>
      </c>
      <c r="H34" s="38">
        <v>137</v>
      </c>
      <c r="I34" s="26" t="s">
        <v>31</v>
      </c>
      <c r="J34" s="73"/>
      <c r="K34" s="35" t="s">
        <v>35</v>
      </c>
      <c r="L34" s="17">
        <f t="shared" si="7"/>
        <v>0</v>
      </c>
      <c r="M34" s="10"/>
      <c r="N34" s="10"/>
    </row>
    <row r="35" spans="2:14" x14ac:dyDescent="0.25">
      <c r="B35" s="21">
        <f t="shared" si="4"/>
        <v>27</v>
      </c>
      <c r="C35" s="103" t="s">
        <v>246</v>
      </c>
      <c r="D35" s="43" t="s">
        <v>139</v>
      </c>
      <c r="E35" s="38">
        <v>530</v>
      </c>
      <c r="F35" s="38" t="s">
        <v>168</v>
      </c>
      <c r="G35" s="38" t="s">
        <v>6</v>
      </c>
      <c r="H35" s="38">
        <v>153</v>
      </c>
      <c r="I35" s="26" t="s">
        <v>31</v>
      </c>
      <c r="J35" s="73"/>
      <c r="K35" s="35" t="s">
        <v>35</v>
      </c>
      <c r="L35" s="17">
        <f t="shared" si="7"/>
        <v>0</v>
      </c>
      <c r="M35" s="10"/>
      <c r="N35" s="10"/>
    </row>
    <row r="36" spans="2:14" x14ac:dyDescent="0.25">
      <c r="B36" s="21">
        <f t="shared" si="4"/>
        <v>28</v>
      </c>
      <c r="C36" s="103" t="s">
        <v>244</v>
      </c>
      <c r="D36" s="43" t="s">
        <v>54</v>
      </c>
      <c r="E36" s="38">
        <v>530</v>
      </c>
      <c r="F36" s="38" t="s">
        <v>168</v>
      </c>
      <c r="G36" s="38" t="s">
        <v>5</v>
      </c>
      <c r="H36" s="38">
        <v>434</v>
      </c>
      <c r="I36" s="26" t="s">
        <v>31</v>
      </c>
      <c r="J36" s="73"/>
      <c r="K36" s="35" t="s">
        <v>35</v>
      </c>
      <c r="L36" s="17">
        <f t="shared" si="7"/>
        <v>0</v>
      </c>
      <c r="M36" s="10"/>
      <c r="N36" s="10"/>
    </row>
    <row r="37" spans="2:14" x14ac:dyDescent="0.25">
      <c r="B37" s="21">
        <f t="shared" si="4"/>
        <v>29</v>
      </c>
      <c r="C37" s="107" t="s">
        <v>209</v>
      </c>
      <c r="D37" s="43" t="s">
        <v>55</v>
      </c>
      <c r="E37" s="38">
        <v>530</v>
      </c>
      <c r="F37" s="38" t="s">
        <v>168</v>
      </c>
      <c r="G37" s="38" t="s">
        <v>5</v>
      </c>
      <c r="H37" s="38">
        <v>956</v>
      </c>
      <c r="I37" s="26" t="s">
        <v>31</v>
      </c>
      <c r="J37" s="73"/>
      <c r="K37" s="35" t="s">
        <v>35</v>
      </c>
      <c r="L37" s="17">
        <f t="shared" si="7"/>
        <v>0</v>
      </c>
      <c r="M37" s="10"/>
      <c r="N37" s="10"/>
    </row>
    <row r="38" spans="2:14" x14ac:dyDescent="0.25">
      <c r="B38" s="21">
        <f t="shared" si="4"/>
        <v>30</v>
      </c>
      <c r="C38" s="107" t="s">
        <v>247</v>
      </c>
      <c r="D38" s="43" t="s">
        <v>56</v>
      </c>
      <c r="E38" s="38">
        <v>530</v>
      </c>
      <c r="F38" s="38" t="s">
        <v>168</v>
      </c>
      <c r="G38" s="38" t="s">
        <v>5</v>
      </c>
      <c r="H38" s="38">
        <v>271</v>
      </c>
      <c r="I38" s="26" t="s">
        <v>31</v>
      </c>
      <c r="J38" s="73"/>
      <c r="K38" s="35" t="s">
        <v>35</v>
      </c>
      <c r="L38" s="17">
        <f t="shared" si="7"/>
        <v>0</v>
      </c>
      <c r="M38" s="10"/>
      <c r="N38" s="10"/>
    </row>
    <row r="39" spans="2:14" x14ac:dyDescent="0.25">
      <c r="B39" s="21">
        <f t="shared" si="4"/>
        <v>31</v>
      </c>
      <c r="C39" s="107" t="s">
        <v>248</v>
      </c>
      <c r="D39" s="43" t="s">
        <v>57</v>
      </c>
      <c r="E39" s="38">
        <v>530</v>
      </c>
      <c r="F39" s="38" t="s">
        <v>168</v>
      </c>
      <c r="G39" s="38" t="s">
        <v>7</v>
      </c>
      <c r="H39" s="38">
        <v>8</v>
      </c>
      <c r="I39" s="26" t="s">
        <v>31</v>
      </c>
      <c r="J39" s="73"/>
      <c r="K39" s="35" t="s">
        <v>35</v>
      </c>
      <c r="L39" s="17">
        <f t="shared" si="6"/>
        <v>0</v>
      </c>
      <c r="M39" s="10"/>
      <c r="N39" s="10"/>
    </row>
    <row r="40" spans="2:14" x14ac:dyDescent="0.25">
      <c r="B40" s="21">
        <f t="shared" si="4"/>
        <v>32</v>
      </c>
      <c r="C40" s="107" t="s">
        <v>249</v>
      </c>
      <c r="D40" s="43" t="s">
        <v>58</v>
      </c>
      <c r="E40" s="38">
        <v>530</v>
      </c>
      <c r="F40" s="38" t="s">
        <v>168</v>
      </c>
      <c r="G40" s="38" t="s">
        <v>7</v>
      </c>
      <c r="H40" s="38">
        <v>5</v>
      </c>
      <c r="I40" s="26" t="s">
        <v>31</v>
      </c>
      <c r="J40" s="73"/>
      <c r="K40" s="35" t="s">
        <v>35</v>
      </c>
      <c r="L40" s="17">
        <f t="shared" si="6"/>
        <v>0</v>
      </c>
      <c r="M40" s="10"/>
      <c r="N40" s="10"/>
    </row>
    <row r="41" spans="2:14" x14ac:dyDescent="0.25">
      <c r="B41" s="21">
        <f t="shared" si="4"/>
        <v>33</v>
      </c>
      <c r="C41" s="107" t="s">
        <v>210</v>
      </c>
      <c r="D41" s="43" t="s">
        <v>140</v>
      </c>
      <c r="E41" s="38">
        <v>536</v>
      </c>
      <c r="F41" s="38" t="s">
        <v>168</v>
      </c>
      <c r="G41" s="38" t="s">
        <v>5</v>
      </c>
      <c r="H41" s="38">
        <v>48</v>
      </c>
      <c r="I41" s="26" t="s">
        <v>31</v>
      </c>
      <c r="J41" s="73"/>
      <c r="K41" s="35" t="s">
        <v>35</v>
      </c>
      <c r="L41" s="17">
        <f t="shared" ref="L41:L42" si="8">SUM(H41*J41)</f>
        <v>0</v>
      </c>
      <c r="M41" s="10"/>
      <c r="N41" s="10"/>
    </row>
    <row r="42" spans="2:14" x14ac:dyDescent="0.25">
      <c r="B42" s="21">
        <f t="shared" si="4"/>
        <v>34</v>
      </c>
      <c r="C42" s="38" t="s">
        <v>250</v>
      </c>
      <c r="D42" s="43" t="s">
        <v>59</v>
      </c>
      <c r="E42" s="38">
        <v>556</v>
      </c>
      <c r="F42" s="38" t="s">
        <v>168</v>
      </c>
      <c r="G42" s="38" t="s">
        <v>5</v>
      </c>
      <c r="H42" s="38">
        <v>315</v>
      </c>
      <c r="I42" s="26" t="s">
        <v>31</v>
      </c>
      <c r="J42" s="73"/>
      <c r="K42" s="35" t="s">
        <v>35</v>
      </c>
      <c r="L42" s="17">
        <f t="shared" si="8"/>
        <v>0</v>
      </c>
      <c r="M42" s="10"/>
      <c r="N42" s="10"/>
    </row>
    <row r="43" spans="2:14" ht="15.75" thickBot="1" x14ac:dyDescent="0.3">
      <c r="B43" s="52"/>
      <c r="C43" s="104"/>
      <c r="D43" s="53"/>
      <c r="E43" s="53"/>
      <c r="F43" s="53"/>
      <c r="G43" s="54"/>
      <c r="H43" s="55" t="s">
        <v>38</v>
      </c>
      <c r="I43" s="27"/>
      <c r="J43" s="25"/>
      <c r="K43" s="27"/>
      <c r="L43" s="24">
        <f>SUM(L23:L42)</f>
        <v>0</v>
      </c>
      <c r="M43" s="10"/>
      <c r="N43" s="10"/>
    </row>
    <row r="44" spans="2:14" x14ac:dyDescent="0.25">
      <c r="B44" s="58" t="s">
        <v>19</v>
      </c>
      <c r="C44" s="105"/>
      <c r="D44" s="59" t="s">
        <v>20</v>
      </c>
      <c r="E44" s="60"/>
      <c r="F44" s="60"/>
      <c r="G44" s="60"/>
      <c r="H44" s="60"/>
      <c r="I44" s="29"/>
      <c r="J44" s="23"/>
      <c r="K44" s="29"/>
      <c r="L44" s="19"/>
    </row>
    <row r="45" spans="2:14" ht="15" customHeight="1" x14ac:dyDescent="0.25">
      <c r="B45" s="21">
        <f>B42+1</f>
        <v>35</v>
      </c>
      <c r="C45" s="103" t="s">
        <v>233</v>
      </c>
      <c r="D45" s="43" t="s">
        <v>30</v>
      </c>
      <c r="E45" s="44">
        <v>162</v>
      </c>
      <c r="F45" s="44" t="s">
        <v>168</v>
      </c>
      <c r="G45" s="38" t="s">
        <v>6</v>
      </c>
      <c r="H45" s="38">
        <f>929+9+20+45+62+106+91+497+274+50+29+91+48+98+4+53+56</f>
        <v>2462</v>
      </c>
      <c r="I45" s="26" t="s">
        <v>31</v>
      </c>
      <c r="J45" s="73"/>
      <c r="K45" s="35" t="s">
        <v>35</v>
      </c>
      <c r="L45" s="17">
        <f>SUM(H45*J45)</f>
        <v>0</v>
      </c>
      <c r="M45" s="2"/>
      <c r="N45" s="5">
        <f>SUM(H45*M45)</f>
        <v>0</v>
      </c>
    </row>
    <row r="46" spans="2:14" x14ac:dyDescent="0.25">
      <c r="B46" s="21">
        <f>B45+1</f>
        <v>36</v>
      </c>
      <c r="C46" s="38" t="s">
        <v>213</v>
      </c>
      <c r="D46" s="45" t="s">
        <v>61</v>
      </c>
      <c r="E46" s="44">
        <v>713</v>
      </c>
      <c r="F46" s="44" t="s">
        <v>168</v>
      </c>
      <c r="G46" s="44" t="s">
        <v>5</v>
      </c>
      <c r="H46" s="38">
        <f>872+97</f>
        <v>969</v>
      </c>
      <c r="I46" s="26" t="s">
        <v>31</v>
      </c>
      <c r="J46" s="73"/>
      <c r="K46" s="35" t="s">
        <v>35</v>
      </c>
      <c r="L46" s="17">
        <f t="shared" ref="L46" si="9">SUM(H46*J46)</f>
        <v>0</v>
      </c>
      <c r="M46" s="2"/>
      <c r="N46" s="5">
        <f>SUM(H46*M46)</f>
        <v>0</v>
      </c>
    </row>
    <row r="47" spans="2:14" ht="30" x14ac:dyDescent="0.25">
      <c r="B47" s="21">
        <f t="shared" ref="B47:B51" si="10">B46+1</f>
        <v>37</v>
      </c>
      <c r="C47" s="38" t="s">
        <v>234</v>
      </c>
      <c r="D47" s="45" t="s">
        <v>147</v>
      </c>
      <c r="E47" s="44">
        <v>719</v>
      </c>
      <c r="F47" s="44" t="s">
        <v>168</v>
      </c>
      <c r="G47" s="44" t="s">
        <v>7</v>
      </c>
      <c r="H47" s="38">
        <f>6</f>
        <v>6</v>
      </c>
      <c r="I47" s="26" t="s">
        <v>31</v>
      </c>
      <c r="J47" s="73"/>
      <c r="K47" s="35" t="s">
        <v>35</v>
      </c>
      <c r="L47" s="17">
        <f>SUM(H47*J47)</f>
        <v>0</v>
      </c>
      <c r="M47" s="2"/>
      <c r="N47" s="5">
        <f>SUM(H47*M47)</f>
        <v>0</v>
      </c>
    </row>
    <row r="48" spans="2:14" x14ac:dyDescent="0.25">
      <c r="B48" s="21">
        <f t="shared" si="10"/>
        <v>38</v>
      </c>
      <c r="C48" s="38" t="s">
        <v>235</v>
      </c>
      <c r="D48" s="45" t="s">
        <v>63</v>
      </c>
      <c r="E48" s="44">
        <v>724</v>
      </c>
      <c r="F48" s="44" t="s">
        <v>168</v>
      </c>
      <c r="G48" s="44" t="s">
        <v>6</v>
      </c>
      <c r="H48" s="38">
        <f>ROUNDUP(((14*50)/9)*2,0)</f>
        <v>156</v>
      </c>
      <c r="I48" s="26" t="s">
        <v>31</v>
      </c>
      <c r="J48" s="73"/>
      <c r="K48" s="35" t="s">
        <v>35</v>
      </c>
      <c r="L48" s="17">
        <f>SUM(H48*J48)</f>
        <v>0</v>
      </c>
      <c r="M48" s="4"/>
      <c r="N48" s="5">
        <f>SUM(H48*M48)</f>
        <v>0</v>
      </c>
    </row>
    <row r="49" spans="2:14" x14ac:dyDescent="0.25">
      <c r="B49" s="21">
        <f t="shared" si="10"/>
        <v>39</v>
      </c>
      <c r="C49" s="38" t="s">
        <v>236</v>
      </c>
      <c r="D49" s="45" t="s">
        <v>62</v>
      </c>
      <c r="E49" s="44">
        <v>741</v>
      </c>
      <c r="F49" s="44" t="s">
        <v>168</v>
      </c>
      <c r="G49" s="44" t="s">
        <v>7</v>
      </c>
      <c r="H49" s="38">
        <f>6</f>
        <v>6</v>
      </c>
      <c r="I49" s="26" t="s">
        <v>31</v>
      </c>
      <c r="J49" s="74"/>
      <c r="K49" s="35" t="s">
        <v>35</v>
      </c>
      <c r="L49" s="17">
        <f>SUM(H49*J49)</f>
        <v>0</v>
      </c>
      <c r="M49" s="4"/>
      <c r="N49" s="5">
        <f>SUM(H49*M49)</f>
        <v>0</v>
      </c>
    </row>
    <row r="50" spans="2:14" x14ac:dyDescent="0.25">
      <c r="B50" s="21">
        <f t="shared" si="10"/>
        <v>40</v>
      </c>
      <c r="C50" s="38" t="s">
        <v>237</v>
      </c>
      <c r="D50" s="43" t="s">
        <v>64</v>
      </c>
      <c r="E50" s="38">
        <v>750</v>
      </c>
      <c r="F50" s="44" t="s">
        <v>168</v>
      </c>
      <c r="G50" s="38" t="s">
        <v>5</v>
      </c>
      <c r="H50" s="38">
        <f>20*9</f>
        <v>180</v>
      </c>
      <c r="I50" s="26" t="s">
        <v>31</v>
      </c>
      <c r="J50" s="73"/>
      <c r="K50" s="35" t="s">
        <v>35</v>
      </c>
      <c r="L50" s="17">
        <f>SUM(H50*J50)</f>
        <v>0</v>
      </c>
      <c r="M50" s="6"/>
      <c r="N50" s="7"/>
    </row>
    <row r="51" spans="2:14" x14ac:dyDescent="0.25">
      <c r="B51" s="21">
        <f t="shared" si="10"/>
        <v>41</v>
      </c>
      <c r="C51" s="103" t="s">
        <v>214</v>
      </c>
      <c r="D51" s="43" t="s">
        <v>123</v>
      </c>
      <c r="E51" s="38">
        <v>751</v>
      </c>
      <c r="F51" s="44" t="s">
        <v>168</v>
      </c>
      <c r="G51" s="38" t="s">
        <v>108</v>
      </c>
      <c r="H51" s="38">
        <v>7</v>
      </c>
      <c r="I51" s="26" t="s">
        <v>31</v>
      </c>
      <c r="J51" s="73"/>
      <c r="K51" s="35" t="s">
        <v>35</v>
      </c>
      <c r="L51" s="17">
        <f>SUM(H51*J51)</f>
        <v>0</v>
      </c>
      <c r="M51" s="6"/>
      <c r="N51" s="7"/>
    </row>
    <row r="52" spans="2:14" ht="15.75" thickBot="1" x14ac:dyDescent="0.3">
      <c r="B52" s="52"/>
      <c r="C52" s="104"/>
      <c r="D52" s="61"/>
      <c r="E52" s="54"/>
      <c r="F52" s="54"/>
      <c r="G52" s="54"/>
      <c r="H52" s="55" t="s">
        <v>39</v>
      </c>
      <c r="I52" s="27"/>
      <c r="J52" s="25"/>
      <c r="K52" s="27"/>
      <c r="L52" s="24">
        <f>SUM(L45:L51)</f>
        <v>0</v>
      </c>
      <c r="M52" s="6"/>
      <c r="N52" s="7"/>
    </row>
    <row r="53" spans="2:14" x14ac:dyDescent="0.25">
      <c r="B53" s="48" t="s">
        <v>21</v>
      </c>
      <c r="C53" s="102"/>
      <c r="D53" s="62" t="s">
        <v>23</v>
      </c>
      <c r="E53" s="50"/>
      <c r="F53" s="50"/>
      <c r="G53" s="50"/>
      <c r="H53" s="51"/>
      <c r="I53" s="28"/>
      <c r="J53" s="23"/>
      <c r="K53" s="28"/>
      <c r="L53" s="18"/>
      <c r="M53" s="4"/>
      <c r="N53" s="5"/>
    </row>
    <row r="54" spans="2:14" x14ac:dyDescent="0.25">
      <c r="B54" s="21">
        <f>B51+1</f>
        <v>42</v>
      </c>
      <c r="C54" s="38" t="s">
        <v>251</v>
      </c>
      <c r="D54" s="46" t="s">
        <v>124</v>
      </c>
      <c r="E54" s="44">
        <v>429</v>
      </c>
      <c r="F54" s="44" t="s">
        <v>168</v>
      </c>
      <c r="G54" s="44" t="s">
        <v>5</v>
      </c>
      <c r="H54" s="38">
        <f>40+49</f>
        <v>89</v>
      </c>
      <c r="I54" s="26" t="s">
        <v>31</v>
      </c>
      <c r="J54" s="73"/>
      <c r="K54" s="35" t="s">
        <v>35</v>
      </c>
      <c r="L54" s="17">
        <f>SUM(H54*J54)</f>
        <v>0</v>
      </c>
      <c r="M54" s="4"/>
      <c r="N54" s="5"/>
    </row>
    <row r="55" spans="2:14" x14ac:dyDescent="0.25">
      <c r="B55" s="21">
        <f>B54+1</f>
        <v>43</v>
      </c>
      <c r="C55" s="38" t="s">
        <v>252</v>
      </c>
      <c r="D55" s="46" t="s">
        <v>65</v>
      </c>
      <c r="E55" s="44">
        <v>429</v>
      </c>
      <c r="F55" s="44" t="s">
        <v>168</v>
      </c>
      <c r="G55" s="44" t="s">
        <v>5</v>
      </c>
      <c r="H55" s="38">
        <f>15+15</f>
        <v>30</v>
      </c>
      <c r="I55" s="26" t="s">
        <v>31</v>
      </c>
      <c r="J55" s="73"/>
      <c r="K55" s="35" t="s">
        <v>35</v>
      </c>
      <c r="L55" s="17">
        <f t="shared" ref="L55:L56" si="11">SUM(H55*J55)</f>
        <v>0</v>
      </c>
      <c r="M55" s="4"/>
      <c r="N55" s="5"/>
    </row>
    <row r="56" spans="2:14" x14ac:dyDescent="0.25">
      <c r="B56" s="21">
        <f t="shared" ref="B56:B69" si="12">B55+1</f>
        <v>44</v>
      </c>
      <c r="C56" s="107" t="s">
        <v>253</v>
      </c>
      <c r="D56" s="43" t="s">
        <v>66</v>
      </c>
      <c r="E56" s="38">
        <v>460</v>
      </c>
      <c r="F56" s="44" t="s">
        <v>168</v>
      </c>
      <c r="G56" s="38" t="s">
        <v>5</v>
      </c>
      <c r="H56" s="38">
        <f>2+5+31+35+14+19+17+21+40+43</f>
        <v>227</v>
      </c>
      <c r="I56" s="26" t="s">
        <v>31</v>
      </c>
      <c r="J56" s="73"/>
      <c r="K56" s="35" t="s">
        <v>35</v>
      </c>
      <c r="L56" s="17">
        <f t="shared" si="11"/>
        <v>0</v>
      </c>
      <c r="M56" s="4"/>
      <c r="N56" s="5">
        <f>SUM(H56*M56)</f>
        <v>0</v>
      </c>
    </row>
    <row r="57" spans="2:14" x14ac:dyDescent="0.25">
      <c r="B57" s="21">
        <f t="shared" si="12"/>
        <v>45</v>
      </c>
      <c r="C57" s="107" t="s">
        <v>254</v>
      </c>
      <c r="D57" s="43" t="s">
        <v>67</v>
      </c>
      <c r="E57" s="38">
        <v>460</v>
      </c>
      <c r="F57" s="44" t="s">
        <v>168</v>
      </c>
      <c r="G57" s="38" t="s">
        <v>5</v>
      </c>
      <c r="H57" s="38">
        <f>4+4+4+4</f>
        <v>16</v>
      </c>
      <c r="I57" s="26" t="s">
        <v>31</v>
      </c>
      <c r="J57" s="73"/>
      <c r="K57" s="35" t="s">
        <v>35</v>
      </c>
      <c r="L57" s="17">
        <f t="shared" ref="L57:L69" si="13">SUM(H57*J57)</f>
        <v>0</v>
      </c>
      <c r="M57" s="4"/>
      <c r="N57" s="5">
        <f>SUM(H57*M57)</f>
        <v>0</v>
      </c>
    </row>
    <row r="58" spans="2:14" x14ac:dyDescent="0.25">
      <c r="B58" s="21">
        <f t="shared" si="12"/>
        <v>46</v>
      </c>
      <c r="C58" s="107" t="s">
        <v>255</v>
      </c>
      <c r="D58" s="43" t="s">
        <v>136</v>
      </c>
      <c r="E58" s="38">
        <v>460</v>
      </c>
      <c r="F58" s="44" t="s">
        <v>168</v>
      </c>
      <c r="G58" s="38" t="s">
        <v>5</v>
      </c>
      <c r="H58" s="38">
        <v>8</v>
      </c>
      <c r="I58" s="26" t="s">
        <v>31</v>
      </c>
      <c r="J58" s="73"/>
      <c r="K58" s="35" t="s">
        <v>35</v>
      </c>
      <c r="L58" s="17">
        <f t="shared" si="13"/>
        <v>0</v>
      </c>
      <c r="M58" s="4"/>
      <c r="N58" s="5">
        <f>SUM(H58*M58)</f>
        <v>0</v>
      </c>
    </row>
    <row r="59" spans="2:14" x14ac:dyDescent="0.25">
      <c r="B59" s="21">
        <f t="shared" si="12"/>
        <v>47</v>
      </c>
      <c r="C59" s="107" t="s">
        <v>256</v>
      </c>
      <c r="D59" s="46" t="s">
        <v>68</v>
      </c>
      <c r="E59" s="44">
        <v>460</v>
      </c>
      <c r="F59" s="44" t="s">
        <v>168</v>
      </c>
      <c r="G59" s="44" t="s">
        <v>7</v>
      </c>
      <c r="H59" s="38">
        <f>2+2+2</f>
        <v>6</v>
      </c>
      <c r="I59" s="26" t="s">
        <v>31</v>
      </c>
      <c r="J59" s="73"/>
      <c r="K59" s="35" t="s">
        <v>35</v>
      </c>
      <c r="L59" s="17">
        <f t="shared" si="13"/>
        <v>0</v>
      </c>
      <c r="M59" s="4"/>
      <c r="N59" s="5">
        <f>SUM(H59*M59)</f>
        <v>0</v>
      </c>
    </row>
    <row r="60" spans="2:14" x14ac:dyDescent="0.25">
      <c r="B60" s="21">
        <f t="shared" si="12"/>
        <v>48</v>
      </c>
      <c r="C60" s="38" t="s">
        <v>257</v>
      </c>
      <c r="D60" s="37" t="s">
        <v>73</v>
      </c>
      <c r="E60" s="38">
        <v>463</v>
      </c>
      <c r="F60" s="44" t="s">
        <v>168</v>
      </c>
      <c r="G60" s="38" t="s">
        <v>7</v>
      </c>
      <c r="H60" s="38">
        <v>2</v>
      </c>
      <c r="I60" s="26" t="s">
        <v>31</v>
      </c>
      <c r="J60" s="73"/>
      <c r="K60" s="35" t="s">
        <v>35</v>
      </c>
      <c r="L60" s="17">
        <f t="shared" si="13"/>
        <v>0</v>
      </c>
      <c r="M60" s="4"/>
      <c r="N60" s="5">
        <f>SUM(H60*M60)</f>
        <v>0</v>
      </c>
    </row>
    <row r="61" spans="2:14" x14ac:dyDescent="0.25">
      <c r="B61" s="21">
        <f t="shared" si="12"/>
        <v>49</v>
      </c>
      <c r="C61" s="38" t="s">
        <v>258</v>
      </c>
      <c r="D61" s="47" t="s">
        <v>141</v>
      </c>
      <c r="E61" s="44">
        <v>471</v>
      </c>
      <c r="F61" s="44" t="s">
        <v>168</v>
      </c>
      <c r="G61" s="44" t="s">
        <v>7</v>
      </c>
      <c r="H61" s="38">
        <f>1</f>
        <v>1</v>
      </c>
      <c r="I61" s="26" t="s">
        <v>31</v>
      </c>
      <c r="J61" s="73"/>
      <c r="K61" s="35" t="s">
        <v>35</v>
      </c>
      <c r="L61" s="17">
        <f t="shared" si="13"/>
        <v>0</v>
      </c>
      <c r="M61" s="10"/>
      <c r="N61" s="10"/>
    </row>
    <row r="62" spans="2:14" x14ac:dyDescent="0.25">
      <c r="B62" s="21">
        <f t="shared" si="12"/>
        <v>50</v>
      </c>
      <c r="C62" s="38" t="s">
        <v>259</v>
      </c>
      <c r="D62" s="46" t="s">
        <v>126</v>
      </c>
      <c r="E62" s="44">
        <v>471</v>
      </c>
      <c r="F62" s="44" t="s">
        <v>168</v>
      </c>
      <c r="G62" s="44" t="s">
        <v>7</v>
      </c>
      <c r="H62" s="38">
        <f>2</f>
        <v>2</v>
      </c>
      <c r="I62" s="26" t="s">
        <v>31</v>
      </c>
      <c r="J62" s="73"/>
      <c r="K62" s="35" t="s">
        <v>35</v>
      </c>
      <c r="L62" s="17">
        <f t="shared" si="13"/>
        <v>0</v>
      </c>
      <c r="M62" s="10"/>
      <c r="N62" s="10"/>
    </row>
    <row r="63" spans="2:14" x14ac:dyDescent="0.25">
      <c r="B63" s="21">
        <f t="shared" si="12"/>
        <v>51</v>
      </c>
      <c r="C63" s="38" t="s">
        <v>260</v>
      </c>
      <c r="D63" s="46" t="s">
        <v>127</v>
      </c>
      <c r="E63" s="44">
        <v>471</v>
      </c>
      <c r="F63" s="44" t="s">
        <v>168</v>
      </c>
      <c r="G63" s="44" t="s">
        <v>7</v>
      </c>
      <c r="H63" s="38">
        <f>3</f>
        <v>3</v>
      </c>
      <c r="I63" s="26" t="s">
        <v>31</v>
      </c>
      <c r="J63" s="73"/>
      <c r="K63" s="35" t="s">
        <v>35</v>
      </c>
      <c r="L63" s="17">
        <f t="shared" si="13"/>
        <v>0</v>
      </c>
      <c r="M63" s="10"/>
      <c r="N63" s="10"/>
    </row>
    <row r="64" spans="2:14" x14ac:dyDescent="0.25">
      <c r="B64" s="21">
        <f t="shared" si="12"/>
        <v>52</v>
      </c>
      <c r="C64" s="38" t="s">
        <v>261</v>
      </c>
      <c r="D64" s="46" t="s">
        <v>137</v>
      </c>
      <c r="E64" s="44">
        <v>471</v>
      </c>
      <c r="F64" s="44" t="s">
        <v>168</v>
      </c>
      <c r="G64" s="44" t="s">
        <v>7</v>
      </c>
      <c r="H64" s="38">
        <f>1</f>
        <v>1</v>
      </c>
      <c r="I64" s="26" t="s">
        <v>31</v>
      </c>
      <c r="J64" s="73"/>
      <c r="K64" s="35" t="s">
        <v>35</v>
      </c>
      <c r="L64" s="17">
        <f t="shared" si="13"/>
        <v>0</v>
      </c>
      <c r="M64" s="10"/>
      <c r="N64" s="10"/>
    </row>
    <row r="65" spans="2:14" x14ac:dyDescent="0.25">
      <c r="B65" s="21">
        <f t="shared" si="12"/>
        <v>53</v>
      </c>
      <c r="C65" s="38" t="s">
        <v>262</v>
      </c>
      <c r="D65" s="46" t="s">
        <v>125</v>
      </c>
      <c r="E65" s="44">
        <v>472</v>
      </c>
      <c r="F65" s="44" t="s">
        <v>168</v>
      </c>
      <c r="G65" s="44" t="s">
        <v>7</v>
      </c>
      <c r="H65" s="38">
        <f>1</f>
        <v>1</v>
      </c>
      <c r="I65" s="26" t="s">
        <v>31</v>
      </c>
      <c r="J65" s="73"/>
      <c r="K65" s="35" t="s">
        <v>35</v>
      </c>
      <c r="L65" s="17">
        <f t="shared" si="13"/>
        <v>0</v>
      </c>
      <c r="M65" s="10"/>
      <c r="N65" s="10"/>
    </row>
    <row r="66" spans="2:14" x14ac:dyDescent="0.25">
      <c r="B66" s="21">
        <f t="shared" si="12"/>
        <v>54</v>
      </c>
      <c r="C66" s="38" t="s">
        <v>263</v>
      </c>
      <c r="D66" s="37" t="s">
        <v>69</v>
      </c>
      <c r="E66" s="38">
        <v>472</v>
      </c>
      <c r="F66" s="44" t="s">
        <v>168</v>
      </c>
      <c r="G66" s="38" t="s">
        <v>7</v>
      </c>
      <c r="H66" s="38">
        <v>5</v>
      </c>
      <c r="I66" s="26" t="s">
        <v>31</v>
      </c>
      <c r="J66" s="73"/>
      <c r="K66" s="35" t="s">
        <v>35</v>
      </c>
      <c r="L66" s="17">
        <f t="shared" si="13"/>
        <v>0</v>
      </c>
      <c r="M66" s="10"/>
      <c r="N66" s="10"/>
    </row>
    <row r="67" spans="2:14" x14ac:dyDescent="0.25">
      <c r="B67" s="21">
        <f t="shared" si="12"/>
        <v>55</v>
      </c>
      <c r="C67" s="38" t="s">
        <v>264</v>
      </c>
      <c r="D67" s="47" t="s">
        <v>70</v>
      </c>
      <c r="E67" s="44">
        <v>473</v>
      </c>
      <c r="F67" s="44" t="s">
        <v>168</v>
      </c>
      <c r="G67" s="44" t="s">
        <v>7</v>
      </c>
      <c r="H67" s="38">
        <f>2</f>
        <v>2</v>
      </c>
      <c r="I67" s="26" t="s">
        <v>31</v>
      </c>
      <c r="J67" s="73"/>
      <c r="K67" s="35" t="s">
        <v>35</v>
      </c>
      <c r="L67" s="17">
        <f t="shared" si="13"/>
        <v>0</v>
      </c>
      <c r="M67" s="10"/>
      <c r="N67" s="10"/>
    </row>
    <row r="68" spans="2:14" x14ac:dyDescent="0.25">
      <c r="B68" s="21">
        <f t="shared" si="12"/>
        <v>56</v>
      </c>
      <c r="C68" s="38" t="s">
        <v>265</v>
      </c>
      <c r="D68" s="47" t="s">
        <v>71</v>
      </c>
      <c r="E68" s="44">
        <v>473</v>
      </c>
      <c r="F68" s="44" t="s">
        <v>168</v>
      </c>
      <c r="G68" s="44" t="s">
        <v>7</v>
      </c>
      <c r="H68" s="38">
        <v>1</v>
      </c>
      <c r="I68" s="26" t="s">
        <v>31</v>
      </c>
      <c r="J68" s="73"/>
      <c r="K68" s="35" t="s">
        <v>35</v>
      </c>
      <c r="L68" s="17">
        <f t="shared" si="13"/>
        <v>0</v>
      </c>
      <c r="M68" s="10"/>
      <c r="N68" s="10"/>
    </row>
    <row r="69" spans="2:14" x14ac:dyDescent="0.25">
      <c r="B69" s="21">
        <f t="shared" si="12"/>
        <v>57</v>
      </c>
      <c r="C69" s="38" t="s">
        <v>266</v>
      </c>
      <c r="D69" s="43" t="s">
        <v>72</v>
      </c>
      <c r="E69" s="38">
        <v>491</v>
      </c>
      <c r="F69" s="44" t="s">
        <v>168</v>
      </c>
      <c r="G69" s="38" t="s">
        <v>6</v>
      </c>
      <c r="H69" s="38">
        <f>ROUNDUP((49.1059+56.507)/9,0)</f>
        <v>12</v>
      </c>
      <c r="I69" s="26" t="s">
        <v>31</v>
      </c>
      <c r="J69" s="73"/>
      <c r="K69" s="35" t="s">
        <v>35</v>
      </c>
      <c r="L69" s="17">
        <f t="shared" si="13"/>
        <v>0</v>
      </c>
      <c r="M69" s="10"/>
      <c r="N69" s="10"/>
    </row>
    <row r="70" spans="2:14" ht="15.75" thickBot="1" x14ac:dyDescent="0.3">
      <c r="B70" s="52"/>
      <c r="C70" s="104"/>
      <c r="D70" s="53"/>
      <c r="E70" s="54"/>
      <c r="F70" s="54"/>
      <c r="G70" s="54"/>
      <c r="H70" s="55" t="s">
        <v>40</v>
      </c>
      <c r="I70" s="27"/>
      <c r="J70" s="25"/>
      <c r="K70" s="27"/>
      <c r="L70" s="24">
        <f>SUM(L54:L69)</f>
        <v>0</v>
      </c>
      <c r="M70" s="10"/>
      <c r="N70" s="10"/>
    </row>
    <row r="71" spans="2:14" x14ac:dyDescent="0.25">
      <c r="B71" s="58" t="s">
        <v>22</v>
      </c>
      <c r="C71" s="105"/>
      <c r="D71" s="59" t="s">
        <v>24</v>
      </c>
      <c r="E71" s="60"/>
      <c r="F71" s="60"/>
      <c r="G71" s="60"/>
      <c r="H71" s="60"/>
      <c r="I71" s="29"/>
      <c r="J71" s="22"/>
      <c r="K71" s="29"/>
      <c r="L71" s="19"/>
      <c r="M71" s="10"/>
      <c r="N71" s="10"/>
    </row>
    <row r="72" spans="2:14" x14ac:dyDescent="0.25">
      <c r="B72" s="21">
        <f>B69+1</f>
        <v>58</v>
      </c>
      <c r="C72" s="107" t="s">
        <v>218</v>
      </c>
      <c r="D72" s="37" t="s">
        <v>74</v>
      </c>
      <c r="E72" s="38">
        <v>624</v>
      </c>
      <c r="F72" s="38" t="s">
        <v>168</v>
      </c>
      <c r="G72" s="38" t="s">
        <v>7</v>
      </c>
      <c r="H72" s="38">
        <f>32</f>
        <v>32</v>
      </c>
      <c r="I72" s="26" t="s">
        <v>31</v>
      </c>
      <c r="J72" s="73"/>
      <c r="K72" s="35" t="s">
        <v>35</v>
      </c>
      <c r="L72" s="17">
        <f t="shared" ref="L72:L83" si="14">SUM(H72*J72)</f>
        <v>0</v>
      </c>
      <c r="M72" s="10"/>
      <c r="N72" s="10"/>
    </row>
    <row r="73" spans="2:14" x14ac:dyDescent="0.25">
      <c r="B73" s="21">
        <f>B72+1</f>
        <v>59</v>
      </c>
      <c r="C73" s="107" t="s">
        <v>222</v>
      </c>
      <c r="D73" s="37" t="s">
        <v>75</v>
      </c>
      <c r="E73" s="38">
        <v>660</v>
      </c>
      <c r="F73" s="38" t="s">
        <v>168</v>
      </c>
      <c r="G73" s="38" t="s">
        <v>5</v>
      </c>
      <c r="H73" s="38">
        <f>326</f>
        <v>326</v>
      </c>
      <c r="I73" s="26" t="s">
        <v>31</v>
      </c>
      <c r="J73" s="73"/>
      <c r="K73" s="35" t="s">
        <v>35</v>
      </c>
      <c r="L73" s="17">
        <f t="shared" si="14"/>
        <v>0</v>
      </c>
      <c r="M73" s="10"/>
      <c r="N73" s="10"/>
    </row>
    <row r="74" spans="2:14" x14ac:dyDescent="0.25">
      <c r="B74" s="21">
        <f t="shared" ref="B74:B89" si="15">B73+1</f>
        <v>60</v>
      </c>
      <c r="C74" s="103"/>
      <c r="D74" s="37" t="s">
        <v>142</v>
      </c>
      <c r="E74" s="38">
        <v>660</v>
      </c>
      <c r="F74" s="38" t="s">
        <v>168</v>
      </c>
      <c r="G74" s="38" t="s">
        <v>5</v>
      </c>
      <c r="H74" s="38">
        <f>48</f>
        <v>48</v>
      </c>
      <c r="I74" s="26" t="s">
        <v>31</v>
      </c>
      <c r="J74" s="73"/>
      <c r="K74" s="35" t="s">
        <v>35</v>
      </c>
      <c r="L74" s="17">
        <f t="shared" si="14"/>
        <v>0</v>
      </c>
      <c r="M74" s="10"/>
      <c r="N74" s="10"/>
    </row>
    <row r="75" spans="2:14" x14ac:dyDescent="0.25">
      <c r="B75" s="21">
        <f t="shared" si="15"/>
        <v>61</v>
      </c>
      <c r="C75" s="103"/>
      <c r="D75" s="43" t="s">
        <v>76</v>
      </c>
      <c r="E75" s="38">
        <v>660</v>
      </c>
      <c r="F75" s="38" t="s">
        <v>168</v>
      </c>
      <c r="G75" s="38" t="s">
        <v>5</v>
      </c>
      <c r="H75" s="38">
        <v>15</v>
      </c>
      <c r="I75" s="26" t="s">
        <v>31</v>
      </c>
      <c r="J75" s="73"/>
      <c r="K75" s="35" t="s">
        <v>35</v>
      </c>
      <c r="L75" s="17">
        <f t="shared" si="14"/>
        <v>0</v>
      </c>
      <c r="M75" s="10"/>
      <c r="N75" s="10"/>
    </row>
    <row r="76" spans="2:14" x14ac:dyDescent="0.25">
      <c r="B76" s="21">
        <f t="shared" si="15"/>
        <v>62</v>
      </c>
      <c r="C76" s="107" t="s">
        <v>267</v>
      </c>
      <c r="D76" s="37" t="s">
        <v>77</v>
      </c>
      <c r="E76" s="38">
        <v>660</v>
      </c>
      <c r="F76" s="38" t="s">
        <v>168</v>
      </c>
      <c r="G76" s="38" t="s">
        <v>5</v>
      </c>
      <c r="H76" s="38">
        <f>1370-104</f>
        <v>1266</v>
      </c>
      <c r="I76" s="26" t="s">
        <v>31</v>
      </c>
      <c r="J76" s="73"/>
      <c r="K76" s="35" t="s">
        <v>35</v>
      </c>
      <c r="L76" s="17">
        <f t="shared" si="14"/>
        <v>0</v>
      </c>
      <c r="M76" s="10"/>
      <c r="N76" s="10"/>
    </row>
    <row r="77" spans="2:14" x14ac:dyDescent="0.25">
      <c r="B77" s="21">
        <f t="shared" si="15"/>
        <v>63</v>
      </c>
      <c r="C77" s="107" t="s">
        <v>268</v>
      </c>
      <c r="D77" s="37" t="s">
        <v>78</v>
      </c>
      <c r="E77" s="38">
        <v>660</v>
      </c>
      <c r="F77" s="38" t="s">
        <v>168</v>
      </c>
      <c r="G77" s="38" t="s">
        <v>5</v>
      </c>
      <c r="H77" s="38">
        <v>2152</v>
      </c>
      <c r="I77" s="26" t="s">
        <v>31</v>
      </c>
      <c r="J77" s="73"/>
      <c r="K77" s="35" t="s">
        <v>35</v>
      </c>
      <c r="L77" s="17">
        <f t="shared" si="14"/>
        <v>0</v>
      </c>
      <c r="M77" s="10"/>
      <c r="N77" s="10"/>
    </row>
    <row r="78" spans="2:14" x14ac:dyDescent="0.25">
      <c r="B78" s="21">
        <f t="shared" si="15"/>
        <v>64</v>
      </c>
      <c r="C78" s="107" t="s">
        <v>219</v>
      </c>
      <c r="D78" s="43" t="s">
        <v>79</v>
      </c>
      <c r="E78" s="38">
        <v>660</v>
      </c>
      <c r="F78" s="38" t="s">
        <v>168</v>
      </c>
      <c r="G78" s="38" t="s">
        <v>5</v>
      </c>
      <c r="H78" s="38">
        <f>334-49</f>
        <v>285</v>
      </c>
      <c r="I78" s="26" t="s">
        <v>31</v>
      </c>
      <c r="J78" s="73"/>
      <c r="K78" s="35" t="s">
        <v>35</v>
      </c>
      <c r="L78" s="17">
        <f t="shared" si="14"/>
        <v>0</v>
      </c>
      <c r="M78" s="10"/>
      <c r="N78" s="10"/>
    </row>
    <row r="79" spans="2:14" x14ac:dyDescent="0.25">
      <c r="B79" s="21">
        <f t="shared" si="15"/>
        <v>65</v>
      </c>
      <c r="C79" s="103"/>
      <c r="D79" s="43" t="s">
        <v>80</v>
      </c>
      <c r="E79" s="38">
        <v>660</v>
      </c>
      <c r="F79" s="38" t="s">
        <v>168</v>
      </c>
      <c r="G79" s="38" t="s">
        <v>5</v>
      </c>
      <c r="H79" s="38">
        <f>30*3</f>
        <v>90</v>
      </c>
      <c r="I79" s="26" t="s">
        <v>31</v>
      </c>
      <c r="J79" s="73"/>
      <c r="K79" s="35" t="s">
        <v>35</v>
      </c>
      <c r="L79" s="17">
        <f t="shared" si="14"/>
        <v>0</v>
      </c>
      <c r="M79" s="10"/>
      <c r="N79" s="10"/>
    </row>
    <row r="80" spans="2:14" x14ac:dyDescent="0.25">
      <c r="B80" s="21">
        <f t="shared" si="15"/>
        <v>66</v>
      </c>
      <c r="C80" s="107" t="s">
        <v>269</v>
      </c>
      <c r="D80" s="37" t="s">
        <v>81</v>
      </c>
      <c r="E80" s="38">
        <v>660</v>
      </c>
      <c r="F80" s="38" t="s">
        <v>168</v>
      </c>
      <c r="G80" s="38" t="s">
        <v>5</v>
      </c>
      <c r="H80" s="38">
        <f>42*8</f>
        <v>336</v>
      </c>
      <c r="I80" s="26" t="s">
        <v>31</v>
      </c>
      <c r="J80" s="73"/>
      <c r="K80" s="35" t="s">
        <v>35</v>
      </c>
      <c r="L80" s="17">
        <f t="shared" si="14"/>
        <v>0</v>
      </c>
      <c r="M80" s="10"/>
      <c r="N80" s="10"/>
    </row>
    <row r="81" spans="2:14" x14ac:dyDescent="0.25">
      <c r="B81" s="21">
        <f t="shared" si="15"/>
        <v>67</v>
      </c>
      <c r="C81" s="107" t="s">
        <v>270</v>
      </c>
      <c r="D81" s="37" t="s">
        <v>82</v>
      </c>
      <c r="E81" s="38">
        <v>660</v>
      </c>
      <c r="F81" s="38" t="s">
        <v>168</v>
      </c>
      <c r="G81" s="38" t="s">
        <v>5</v>
      </c>
      <c r="H81" s="38">
        <f>49</f>
        <v>49</v>
      </c>
      <c r="I81" s="26" t="s">
        <v>31</v>
      </c>
      <c r="J81" s="73"/>
      <c r="K81" s="35" t="s">
        <v>35</v>
      </c>
      <c r="L81" s="17">
        <f t="shared" si="14"/>
        <v>0</v>
      </c>
      <c r="M81" s="10"/>
      <c r="N81" s="10"/>
    </row>
    <row r="82" spans="2:14" x14ac:dyDescent="0.25">
      <c r="B82" s="21">
        <f t="shared" si="15"/>
        <v>68</v>
      </c>
      <c r="C82" s="103"/>
      <c r="D82" s="43" t="s">
        <v>83</v>
      </c>
      <c r="E82" s="38">
        <v>660</v>
      </c>
      <c r="F82" s="38" t="s">
        <v>168</v>
      </c>
      <c r="G82" s="38" t="s">
        <v>7</v>
      </c>
      <c r="H82" s="38">
        <v>28</v>
      </c>
      <c r="I82" s="26" t="s">
        <v>31</v>
      </c>
      <c r="J82" s="73"/>
      <c r="K82" s="35" t="s">
        <v>35</v>
      </c>
      <c r="L82" s="17">
        <f t="shared" si="14"/>
        <v>0</v>
      </c>
      <c r="M82" s="10"/>
      <c r="N82" s="10"/>
    </row>
    <row r="83" spans="2:14" x14ac:dyDescent="0.25">
      <c r="B83" s="21">
        <f t="shared" si="15"/>
        <v>69</v>
      </c>
      <c r="C83" s="107" t="s">
        <v>271</v>
      </c>
      <c r="D83" s="43" t="s">
        <v>146</v>
      </c>
      <c r="E83" s="38">
        <v>660</v>
      </c>
      <c r="F83" s="38" t="s">
        <v>168</v>
      </c>
      <c r="G83" s="38" t="s">
        <v>7</v>
      </c>
      <c r="H83" s="38">
        <v>3</v>
      </c>
      <c r="I83" s="26" t="s">
        <v>31</v>
      </c>
      <c r="J83" s="73"/>
      <c r="K83" s="35" t="s">
        <v>35</v>
      </c>
      <c r="L83" s="17">
        <f t="shared" si="14"/>
        <v>0</v>
      </c>
      <c r="M83" s="10"/>
      <c r="N83" s="10"/>
    </row>
    <row r="84" spans="2:14" x14ac:dyDescent="0.25">
      <c r="B84" s="21">
        <f t="shared" si="15"/>
        <v>70</v>
      </c>
      <c r="C84" s="107" t="s">
        <v>272</v>
      </c>
      <c r="D84" s="43" t="s">
        <v>84</v>
      </c>
      <c r="E84" s="38">
        <v>660</v>
      </c>
      <c r="F84" s="38" t="s">
        <v>168</v>
      </c>
      <c r="G84" s="38" t="s">
        <v>7</v>
      </c>
      <c r="H84" s="38">
        <f>7-4</f>
        <v>3</v>
      </c>
      <c r="I84" s="26" t="s">
        <v>31</v>
      </c>
      <c r="J84" s="73"/>
      <c r="K84" s="35" t="s">
        <v>35</v>
      </c>
      <c r="L84" s="17">
        <f t="shared" ref="L84:L89" si="16">SUM(H84*J84)</f>
        <v>0</v>
      </c>
      <c r="M84" s="10"/>
      <c r="N84" s="10"/>
    </row>
    <row r="85" spans="2:14" x14ac:dyDescent="0.25">
      <c r="B85" s="21">
        <f t="shared" si="15"/>
        <v>71</v>
      </c>
      <c r="C85" s="107" t="s">
        <v>221</v>
      </c>
      <c r="D85" s="43" t="s">
        <v>85</v>
      </c>
      <c r="E85" s="38">
        <v>660</v>
      </c>
      <c r="F85" s="38" t="s">
        <v>168</v>
      </c>
      <c r="G85" s="38" t="s">
        <v>7</v>
      </c>
      <c r="H85" s="38">
        <v>3</v>
      </c>
      <c r="I85" s="26" t="s">
        <v>31</v>
      </c>
      <c r="J85" s="73"/>
      <c r="K85" s="35" t="s">
        <v>35</v>
      </c>
      <c r="L85" s="17">
        <f t="shared" si="16"/>
        <v>0</v>
      </c>
      <c r="M85" s="10"/>
      <c r="N85" s="10"/>
    </row>
    <row r="86" spans="2:14" x14ac:dyDescent="0.25">
      <c r="B86" s="21">
        <f t="shared" si="15"/>
        <v>72</v>
      </c>
      <c r="C86" s="103"/>
      <c r="D86" s="43" t="s">
        <v>86</v>
      </c>
      <c r="E86" s="38">
        <v>660</v>
      </c>
      <c r="F86" s="38" t="s">
        <v>168</v>
      </c>
      <c r="G86" s="38" t="s">
        <v>7</v>
      </c>
      <c r="H86" s="38">
        <v>4</v>
      </c>
      <c r="I86" s="26" t="s">
        <v>31</v>
      </c>
      <c r="J86" s="73"/>
      <c r="K86" s="35" t="s">
        <v>35</v>
      </c>
      <c r="L86" s="17">
        <f t="shared" si="16"/>
        <v>0</v>
      </c>
      <c r="M86" s="10"/>
      <c r="N86" s="10"/>
    </row>
    <row r="87" spans="2:14" x14ac:dyDescent="0.25">
      <c r="B87" s="21">
        <f t="shared" si="15"/>
        <v>73</v>
      </c>
      <c r="C87" s="107" t="s">
        <v>273</v>
      </c>
      <c r="D87" s="43" t="s">
        <v>143</v>
      </c>
      <c r="E87" s="44">
        <v>663</v>
      </c>
      <c r="F87" s="38" t="s">
        <v>168</v>
      </c>
      <c r="G87" s="38" t="s">
        <v>7</v>
      </c>
      <c r="H87" s="38">
        <f>20</f>
        <v>20</v>
      </c>
      <c r="I87" s="26" t="s">
        <v>31</v>
      </c>
      <c r="J87" s="73"/>
      <c r="K87" s="35" t="s">
        <v>35</v>
      </c>
      <c r="L87" s="17">
        <f t="shared" si="16"/>
        <v>0</v>
      </c>
      <c r="M87" s="10"/>
      <c r="N87" s="10"/>
    </row>
    <row r="88" spans="2:14" x14ac:dyDescent="0.25">
      <c r="B88" s="21">
        <f t="shared" si="15"/>
        <v>74</v>
      </c>
      <c r="C88" s="107" t="s">
        <v>223</v>
      </c>
      <c r="D88" s="43" t="s">
        <v>144</v>
      </c>
      <c r="E88" s="44">
        <v>663</v>
      </c>
      <c r="F88" s="38" t="s">
        <v>168</v>
      </c>
      <c r="G88" s="38" t="s">
        <v>7</v>
      </c>
      <c r="H88" s="38">
        <f>1</f>
        <v>1</v>
      </c>
      <c r="I88" s="26" t="s">
        <v>31</v>
      </c>
      <c r="J88" s="73"/>
      <c r="K88" s="35" t="s">
        <v>35</v>
      </c>
      <c r="L88" s="17">
        <f>SUM(H88*J88)</f>
        <v>0</v>
      </c>
      <c r="M88" s="10"/>
      <c r="N88" s="10"/>
    </row>
    <row r="89" spans="2:14" x14ac:dyDescent="0.25">
      <c r="B89" s="21">
        <f t="shared" si="15"/>
        <v>75</v>
      </c>
      <c r="C89" s="107" t="s">
        <v>274</v>
      </c>
      <c r="D89" s="43" t="s">
        <v>145</v>
      </c>
      <c r="E89" s="44">
        <v>663</v>
      </c>
      <c r="F89" s="38" t="s">
        <v>168</v>
      </c>
      <c r="G89" s="38" t="s">
        <v>7</v>
      </c>
      <c r="H89" s="38">
        <f>40+52</f>
        <v>92</v>
      </c>
      <c r="I89" s="26" t="s">
        <v>31</v>
      </c>
      <c r="J89" s="73"/>
      <c r="K89" s="35" t="s">
        <v>35</v>
      </c>
      <c r="L89" s="17">
        <f t="shared" si="16"/>
        <v>0</v>
      </c>
      <c r="M89" s="10"/>
      <c r="N89" s="10"/>
    </row>
    <row r="90" spans="2:14" ht="15.75" thickBot="1" x14ac:dyDescent="0.3">
      <c r="B90" s="52"/>
      <c r="C90" s="104"/>
      <c r="D90" s="53"/>
      <c r="E90" s="54"/>
      <c r="F90" s="54"/>
      <c r="G90" s="54"/>
      <c r="H90" s="55" t="s">
        <v>25</v>
      </c>
      <c r="I90" s="27"/>
      <c r="J90" s="25"/>
      <c r="K90" s="27"/>
      <c r="L90" s="24">
        <f>SUM(L72:N89)</f>
        <v>0</v>
      </c>
      <c r="M90" s="10"/>
      <c r="N90" s="10"/>
    </row>
    <row r="91" spans="2:14" x14ac:dyDescent="0.25">
      <c r="B91" s="58" t="s">
        <v>87</v>
      </c>
      <c r="C91" s="105"/>
      <c r="D91" s="59" t="s">
        <v>90</v>
      </c>
      <c r="E91" s="60"/>
      <c r="F91" s="60"/>
      <c r="G91" s="60"/>
      <c r="H91" s="60"/>
      <c r="I91" s="29"/>
      <c r="J91" s="22"/>
      <c r="K91" s="29"/>
      <c r="L91" s="19"/>
      <c r="M91" s="10"/>
      <c r="N91" s="10"/>
    </row>
    <row r="92" spans="2:14" x14ac:dyDescent="0.25">
      <c r="B92" s="21">
        <f>B89+1</f>
        <v>76</v>
      </c>
      <c r="C92" s="103"/>
      <c r="D92" s="36" t="s">
        <v>93</v>
      </c>
      <c r="E92" s="42">
        <v>400</v>
      </c>
      <c r="F92" s="42" t="s">
        <v>164</v>
      </c>
      <c r="G92" s="38" t="s">
        <v>6</v>
      </c>
      <c r="H92" s="38">
        <v>24</v>
      </c>
      <c r="I92" s="26" t="s">
        <v>31</v>
      </c>
      <c r="J92" s="73"/>
      <c r="K92" s="35" t="s">
        <v>35</v>
      </c>
      <c r="L92" s="17">
        <f>SUM(H92*J92)</f>
        <v>0</v>
      </c>
      <c r="M92" s="10"/>
      <c r="N92" s="10"/>
    </row>
    <row r="93" spans="2:14" x14ac:dyDescent="0.25">
      <c r="B93" s="21">
        <f>B92+1</f>
        <v>77</v>
      </c>
      <c r="C93" s="107" t="s">
        <v>211</v>
      </c>
      <c r="D93" s="36" t="s">
        <v>128</v>
      </c>
      <c r="E93" s="42">
        <v>671</v>
      </c>
      <c r="F93" s="42" t="s">
        <v>168</v>
      </c>
      <c r="G93" s="38" t="s">
        <v>108</v>
      </c>
      <c r="H93" s="38">
        <v>7</v>
      </c>
      <c r="I93" s="26" t="s">
        <v>31</v>
      </c>
      <c r="J93" s="73"/>
      <c r="K93" s="35" t="s">
        <v>35</v>
      </c>
      <c r="L93" s="17">
        <f t="shared" ref="L93:L107" si="17">SUM(H93*J93)</f>
        <v>0</v>
      </c>
      <c r="M93" s="10"/>
      <c r="N93" s="10"/>
    </row>
    <row r="94" spans="2:14" x14ac:dyDescent="0.25">
      <c r="B94" s="21">
        <f t="shared" ref="B94:B107" si="18">B93+1</f>
        <v>78</v>
      </c>
      <c r="C94" s="107" t="s">
        <v>275</v>
      </c>
      <c r="D94" s="37" t="s">
        <v>94</v>
      </c>
      <c r="E94" s="42">
        <v>665</v>
      </c>
      <c r="F94" s="42" t="s">
        <v>168</v>
      </c>
      <c r="G94" s="38" t="s">
        <v>5</v>
      </c>
      <c r="H94" s="38">
        <v>32</v>
      </c>
      <c r="I94" s="26" t="s">
        <v>31</v>
      </c>
      <c r="J94" s="73"/>
      <c r="K94" s="35" t="s">
        <v>35</v>
      </c>
      <c r="L94" s="17">
        <f t="shared" si="17"/>
        <v>0</v>
      </c>
      <c r="M94" s="10"/>
      <c r="N94" s="10"/>
    </row>
    <row r="95" spans="2:14" x14ac:dyDescent="0.25">
      <c r="B95" s="21">
        <f t="shared" si="18"/>
        <v>79</v>
      </c>
      <c r="C95" s="107" t="s">
        <v>276</v>
      </c>
      <c r="D95" s="37" t="s">
        <v>95</v>
      </c>
      <c r="E95" s="42">
        <v>665</v>
      </c>
      <c r="F95" s="42" t="s">
        <v>168</v>
      </c>
      <c r="G95" s="38" t="s">
        <v>5</v>
      </c>
      <c r="H95" s="38">
        <f>4739-(60+60+13+13)+(105+56)-(21+12)+(137)</f>
        <v>4858</v>
      </c>
      <c r="I95" s="26" t="s">
        <v>31</v>
      </c>
      <c r="J95" s="73"/>
      <c r="K95" s="35" t="s">
        <v>35</v>
      </c>
      <c r="L95" s="17">
        <f t="shared" si="17"/>
        <v>0</v>
      </c>
      <c r="M95" s="10"/>
      <c r="N95" s="10"/>
    </row>
    <row r="96" spans="2:14" x14ac:dyDescent="0.25">
      <c r="B96" s="21">
        <f t="shared" si="18"/>
        <v>80</v>
      </c>
      <c r="C96" s="107" t="s">
        <v>277</v>
      </c>
      <c r="D96" s="37" t="s">
        <v>96</v>
      </c>
      <c r="E96" s="42">
        <v>665</v>
      </c>
      <c r="F96" s="42" t="s">
        <v>168</v>
      </c>
      <c r="G96" s="38" t="s">
        <v>5</v>
      </c>
      <c r="H96" s="38">
        <f>7122-((60+13+54)*2)-((21+27)*2)+(28*2)</f>
        <v>6828</v>
      </c>
      <c r="I96" s="26" t="s">
        <v>31</v>
      </c>
      <c r="J96" s="73"/>
      <c r="K96" s="35" t="s">
        <v>35</v>
      </c>
      <c r="L96" s="17">
        <f t="shared" si="17"/>
        <v>0</v>
      </c>
      <c r="M96" s="10"/>
      <c r="N96" s="10"/>
    </row>
    <row r="97" spans="2:14" x14ac:dyDescent="0.25">
      <c r="B97" s="21">
        <f t="shared" si="18"/>
        <v>81</v>
      </c>
      <c r="C97" s="107" t="s">
        <v>278</v>
      </c>
      <c r="D97" s="37" t="s">
        <v>97</v>
      </c>
      <c r="E97" s="42">
        <v>665</v>
      </c>
      <c r="F97" s="42" t="s">
        <v>168</v>
      </c>
      <c r="G97" s="38" t="s">
        <v>5</v>
      </c>
      <c r="H97" s="38">
        <f>134</f>
        <v>134</v>
      </c>
      <c r="I97" s="26" t="s">
        <v>31</v>
      </c>
      <c r="J97" s="73"/>
      <c r="K97" s="35" t="s">
        <v>35</v>
      </c>
      <c r="L97" s="17">
        <f t="shared" si="17"/>
        <v>0</v>
      </c>
      <c r="M97" s="10"/>
      <c r="N97" s="10"/>
    </row>
    <row r="98" spans="2:14" x14ac:dyDescent="0.25">
      <c r="B98" s="21">
        <f t="shared" si="18"/>
        <v>82</v>
      </c>
      <c r="C98" s="106"/>
      <c r="D98" s="63" t="s">
        <v>98</v>
      </c>
      <c r="E98" s="44">
        <v>673</v>
      </c>
      <c r="F98" s="42" t="s">
        <v>168</v>
      </c>
      <c r="G98" s="44" t="s">
        <v>6</v>
      </c>
      <c r="H98" s="38">
        <f>ROUNDUP(((600+5178+5378+1948+2020)/9),0)</f>
        <v>1681</v>
      </c>
      <c r="I98" s="26" t="s">
        <v>31</v>
      </c>
      <c r="J98" s="73"/>
      <c r="K98" s="35" t="s">
        <v>35</v>
      </c>
      <c r="L98" s="17">
        <f t="shared" si="17"/>
        <v>0</v>
      </c>
      <c r="M98" s="10"/>
      <c r="N98" s="10"/>
    </row>
    <row r="99" spans="2:14" x14ac:dyDescent="0.25">
      <c r="B99" s="21">
        <f t="shared" si="18"/>
        <v>83</v>
      </c>
      <c r="C99" s="38" t="s">
        <v>279</v>
      </c>
      <c r="D99" s="37" t="s">
        <v>99</v>
      </c>
      <c r="E99" s="42">
        <v>674</v>
      </c>
      <c r="F99" s="42" t="s">
        <v>168</v>
      </c>
      <c r="G99" s="38" t="s">
        <v>5</v>
      </c>
      <c r="H99" s="38">
        <v>2759</v>
      </c>
      <c r="I99" s="26" t="s">
        <v>31</v>
      </c>
      <c r="J99" s="73"/>
      <c r="K99" s="35" t="s">
        <v>35</v>
      </c>
      <c r="L99" s="17">
        <f t="shared" si="17"/>
        <v>0</v>
      </c>
      <c r="M99" s="10"/>
      <c r="N99" s="10"/>
    </row>
    <row r="100" spans="2:14" x14ac:dyDescent="0.25">
      <c r="B100" s="21">
        <f t="shared" si="18"/>
        <v>84</v>
      </c>
      <c r="C100" s="38" t="s">
        <v>280</v>
      </c>
      <c r="D100" s="37" t="s">
        <v>100</v>
      </c>
      <c r="E100" s="42">
        <v>674</v>
      </c>
      <c r="F100" s="42" t="s">
        <v>168</v>
      </c>
      <c r="G100" s="38" t="s">
        <v>5</v>
      </c>
      <c r="H100" s="38">
        <v>142</v>
      </c>
      <c r="I100" s="26" t="s">
        <v>31</v>
      </c>
      <c r="J100" s="73"/>
      <c r="K100" s="35" t="s">
        <v>35</v>
      </c>
      <c r="L100" s="17">
        <f t="shared" si="17"/>
        <v>0</v>
      </c>
      <c r="M100" s="10"/>
      <c r="N100" s="10"/>
    </row>
    <row r="101" spans="2:14" x14ac:dyDescent="0.25">
      <c r="B101" s="21">
        <f t="shared" si="18"/>
        <v>85</v>
      </c>
      <c r="C101" s="38" t="s">
        <v>281</v>
      </c>
      <c r="D101" s="37" t="s">
        <v>101</v>
      </c>
      <c r="E101" s="42">
        <v>674</v>
      </c>
      <c r="F101" s="42" t="s">
        <v>168</v>
      </c>
      <c r="G101" s="38" t="s">
        <v>5</v>
      </c>
      <c r="H101" s="38">
        <v>195</v>
      </c>
      <c r="I101" s="26" t="s">
        <v>31</v>
      </c>
      <c r="J101" s="73"/>
      <c r="K101" s="35" t="s">
        <v>35</v>
      </c>
      <c r="L101" s="17">
        <f>SUM(H101*J101)</f>
        <v>0</v>
      </c>
      <c r="M101" s="10"/>
      <c r="N101" s="10"/>
    </row>
    <row r="102" spans="2:14" x14ac:dyDescent="0.25">
      <c r="B102" s="21">
        <f t="shared" si="18"/>
        <v>86</v>
      </c>
      <c r="C102" s="38" t="s">
        <v>282</v>
      </c>
      <c r="D102" s="47" t="s">
        <v>102</v>
      </c>
      <c r="E102" s="42">
        <v>674</v>
      </c>
      <c r="F102" s="42" t="s">
        <v>168</v>
      </c>
      <c r="G102" s="44" t="s">
        <v>7</v>
      </c>
      <c r="H102" s="38">
        <v>4</v>
      </c>
      <c r="I102" s="26" t="s">
        <v>31</v>
      </c>
      <c r="J102" s="73"/>
      <c r="K102" s="35" t="s">
        <v>35</v>
      </c>
      <c r="L102" s="17">
        <f t="shared" si="17"/>
        <v>0</v>
      </c>
      <c r="M102" s="10"/>
      <c r="N102" s="10"/>
    </row>
    <row r="103" spans="2:14" x14ac:dyDescent="0.25">
      <c r="B103" s="21">
        <f t="shared" si="18"/>
        <v>87</v>
      </c>
      <c r="C103" s="38" t="s">
        <v>283</v>
      </c>
      <c r="D103" s="47" t="s">
        <v>103</v>
      </c>
      <c r="E103" s="42">
        <v>674</v>
      </c>
      <c r="F103" s="42" t="s">
        <v>168</v>
      </c>
      <c r="G103" s="44" t="s">
        <v>7</v>
      </c>
      <c r="H103" s="38">
        <v>4</v>
      </c>
      <c r="I103" s="26" t="s">
        <v>31</v>
      </c>
      <c r="J103" s="73"/>
      <c r="K103" s="35" t="s">
        <v>35</v>
      </c>
      <c r="L103" s="17">
        <f t="shared" si="17"/>
        <v>0</v>
      </c>
      <c r="M103" s="10"/>
      <c r="N103" s="10"/>
    </row>
    <row r="104" spans="2:14" x14ac:dyDescent="0.25">
      <c r="B104" s="21">
        <f t="shared" si="18"/>
        <v>88</v>
      </c>
      <c r="C104" s="38" t="s">
        <v>284</v>
      </c>
      <c r="D104" s="63" t="s">
        <v>104</v>
      </c>
      <c r="E104" s="41">
        <v>696</v>
      </c>
      <c r="F104" s="42" t="s">
        <v>168</v>
      </c>
      <c r="G104" s="44" t="s">
        <v>5</v>
      </c>
      <c r="H104" s="38">
        <v>80</v>
      </c>
      <c r="I104" s="26" t="s">
        <v>31</v>
      </c>
      <c r="J104" s="73"/>
      <c r="K104" s="35" t="s">
        <v>35</v>
      </c>
      <c r="L104" s="17">
        <f t="shared" si="17"/>
        <v>0</v>
      </c>
      <c r="M104" s="10"/>
      <c r="N104" s="10"/>
    </row>
    <row r="105" spans="2:14" x14ac:dyDescent="0.25">
      <c r="B105" s="21">
        <f t="shared" si="18"/>
        <v>89</v>
      </c>
      <c r="C105" s="38" t="s">
        <v>285</v>
      </c>
      <c r="D105" s="63" t="s">
        <v>105</v>
      </c>
      <c r="E105" s="41">
        <v>696</v>
      </c>
      <c r="F105" s="42" t="s">
        <v>168</v>
      </c>
      <c r="G105" s="44" t="s">
        <v>5</v>
      </c>
      <c r="H105" s="38">
        <v>40</v>
      </c>
      <c r="I105" s="26" t="s">
        <v>31</v>
      </c>
      <c r="J105" s="73"/>
      <c r="K105" s="35" t="s">
        <v>35</v>
      </c>
      <c r="L105" s="17">
        <f t="shared" si="17"/>
        <v>0</v>
      </c>
      <c r="M105" s="10"/>
      <c r="N105" s="10"/>
    </row>
    <row r="106" spans="2:14" x14ac:dyDescent="0.25">
      <c r="B106" s="21">
        <f t="shared" si="18"/>
        <v>90</v>
      </c>
      <c r="C106" s="38" t="s">
        <v>286</v>
      </c>
      <c r="D106" s="36" t="s">
        <v>106</v>
      </c>
      <c r="E106" s="42">
        <v>696</v>
      </c>
      <c r="F106" s="42" t="s">
        <v>168</v>
      </c>
      <c r="G106" s="38" t="s">
        <v>5</v>
      </c>
      <c r="H106" s="38">
        <v>80</v>
      </c>
      <c r="I106" s="26" t="s">
        <v>31</v>
      </c>
      <c r="J106" s="73"/>
      <c r="K106" s="35" t="s">
        <v>35</v>
      </c>
      <c r="L106" s="17">
        <f t="shared" si="17"/>
        <v>0</v>
      </c>
      <c r="M106" s="10"/>
      <c r="N106" s="10"/>
    </row>
    <row r="107" spans="2:14" x14ac:dyDescent="0.25">
      <c r="B107" s="21">
        <f t="shared" si="18"/>
        <v>91</v>
      </c>
      <c r="C107" s="38" t="s">
        <v>286</v>
      </c>
      <c r="D107" s="63" t="s">
        <v>107</v>
      </c>
      <c r="E107" s="41">
        <v>696</v>
      </c>
      <c r="F107" s="42" t="s">
        <v>168</v>
      </c>
      <c r="G107" s="44" t="s">
        <v>5</v>
      </c>
      <c r="H107" s="38">
        <v>40</v>
      </c>
      <c r="I107" s="26" t="s">
        <v>31</v>
      </c>
      <c r="J107" s="73"/>
      <c r="K107" s="35" t="s">
        <v>35</v>
      </c>
      <c r="L107" s="17">
        <f t="shared" si="17"/>
        <v>0</v>
      </c>
      <c r="M107" s="10"/>
      <c r="N107" s="10"/>
    </row>
    <row r="108" spans="2:14" ht="15.75" thickBot="1" x14ac:dyDescent="0.3">
      <c r="B108" s="52"/>
      <c r="C108" s="104"/>
      <c r="D108" s="53"/>
      <c r="E108" s="54"/>
      <c r="F108" s="54"/>
      <c r="G108" s="54"/>
      <c r="H108" s="55" t="s">
        <v>88</v>
      </c>
      <c r="I108" s="27"/>
      <c r="J108" s="25"/>
      <c r="K108" s="27"/>
      <c r="L108" s="24">
        <f>SUM(L92:L107)</f>
        <v>0</v>
      </c>
      <c r="M108" s="10"/>
      <c r="N108" s="10"/>
    </row>
    <row r="109" spans="2:14" x14ac:dyDescent="0.25">
      <c r="B109" s="58" t="s">
        <v>89</v>
      </c>
      <c r="C109" s="105"/>
      <c r="D109" s="59" t="s">
        <v>91</v>
      </c>
      <c r="E109" s="60"/>
      <c r="F109" s="60"/>
      <c r="G109" s="60"/>
      <c r="H109" s="60"/>
      <c r="I109" s="29"/>
      <c r="J109" s="22"/>
      <c r="K109" s="29"/>
      <c r="L109" s="19"/>
      <c r="M109" s="10"/>
      <c r="N109" s="10"/>
    </row>
    <row r="110" spans="2:14" x14ac:dyDescent="0.25">
      <c r="B110" s="21">
        <f>B107+1</f>
        <v>92</v>
      </c>
      <c r="C110" s="103"/>
      <c r="D110" s="37" t="s">
        <v>109</v>
      </c>
      <c r="E110" s="42">
        <v>416</v>
      </c>
      <c r="F110" s="42" t="s">
        <v>164</v>
      </c>
      <c r="G110" s="64" t="s">
        <v>5</v>
      </c>
      <c r="H110" s="38">
        <v>40</v>
      </c>
      <c r="I110" s="26" t="s">
        <v>31</v>
      </c>
      <c r="J110" s="73"/>
      <c r="K110" s="35" t="s">
        <v>35</v>
      </c>
      <c r="L110" s="17">
        <f t="shared" ref="L110:L117" si="19">SUM(H110*J110)</f>
        <v>0</v>
      </c>
      <c r="M110" s="10"/>
      <c r="N110" s="10"/>
    </row>
    <row r="111" spans="2:14" x14ac:dyDescent="0.25">
      <c r="B111" s="21">
        <f>B110+1</f>
        <v>93</v>
      </c>
      <c r="C111" s="103"/>
      <c r="D111" s="37" t="s">
        <v>110</v>
      </c>
      <c r="E111" s="42">
        <v>610</v>
      </c>
      <c r="F111" s="42" t="s">
        <v>164</v>
      </c>
      <c r="G111" s="64" t="s">
        <v>7</v>
      </c>
      <c r="H111" s="38">
        <v>5</v>
      </c>
      <c r="I111" s="26" t="s">
        <v>31</v>
      </c>
      <c r="J111" s="73"/>
      <c r="K111" s="35" t="s">
        <v>35</v>
      </c>
      <c r="L111" s="17">
        <f t="shared" si="19"/>
        <v>0</v>
      </c>
      <c r="M111" s="10"/>
      <c r="N111" s="10"/>
    </row>
    <row r="112" spans="2:14" x14ac:dyDescent="0.25">
      <c r="B112" s="21">
        <f t="shared" ref="B112:B117" si="20">B111+1</f>
        <v>94</v>
      </c>
      <c r="C112" s="103"/>
      <c r="D112" s="37" t="s">
        <v>111</v>
      </c>
      <c r="E112" s="42">
        <v>618</v>
      </c>
      <c r="F112" s="42" t="s">
        <v>164</v>
      </c>
      <c r="G112" s="64" t="s">
        <v>5</v>
      </c>
      <c r="H112" s="38">
        <v>250</v>
      </c>
      <c r="I112" s="26" t="s">
        <v>31</v>
      </c>
      <c r="J112" s="73"/>
      <c r="K112" s="35" t="s">
        <v>35</v>
      </c>
      <c r="L112" s="17">
        <f t="shared" si="19"/>
        <v>0</v>
      </c>
      <c r="M112" s="10"/>
      <c r="N112" s="10"/>
    </row>
    <row r="113" spans="2:14" x14ac:dyDescent="0.25">
      <c r="B113" s="21">
        <f>B112+1</f>
        <v>95</v>
      </c>
      <c r="C113" s="103"/>
      <c r="D113" s="37" t="s">
        <v>112</v>
      </c>
      <c r="E113" s="42">
        <v>618</v>
      </c>
      <c r="F113" s="42" t="s">
        <v>164</v>
      </c>
      <c r="G113" s="64" t="s">
        <v>5</v>
      </c>
      <c r="H113" s="38">
        <v>415</v>
      </c>
      <c r="I113" s="26" t="s">
        <v>31</v>
      </c>
      <c r="J113" s="73"/>
      <c r="K113" s="35" t="s">
        <v>35</v>
      </c>
      <c r="L113" s="17">
        <f t="shared" si="19"/>
        <v>0</v>
      </c>
      <c r="M113" s="10"/>
      <c r="N113" s="10"/>
    </row>
    <row r="114" spans="2:14" x14ac:dyDescent="0.25">
      <c r="B114" s="21">
        <f t="shared" si="20"/>
        <v>96</v>
      </c>
      <c r="C114" s="103"/>
      <c r="D114" s="37" t="s">
        <v>113</v>
      </c>
      <c r="E114" s="42">
        <v>620</v>
      </c>
      <c r="F114" s="42" t="s">
        <v>164</v>
      </c>
      <c r="G114" s="64" t="s">
        <v>5</v>
      </c>
      <c r="H114" s="38">
        <v>665</v>
      </c>
      <c r="I114" s="26" t="s">
        <v>31</v>
      </c>
      <c r="J114" s="73"/>
      <c r="K114" s="35" t="s">
        <v>35</v>
      </c>
      <c r="L114" s="17">
        <f t="shared" si="19"/>
        <v>0</v>
      </c>
      <c r="M114" s="10"/>
      <c r="N114" s="10"/>
    </row>
    <row r="115" spans="2:14" x14ac:dyDescent="0.25">
      <c r="B115" s="21">
        <f t="shared" si="20"/>
        <v>97</v>
      </c>
      <c r="C115" s="103"/>
      <c r="D115" s="37" t="s">
        <v>114</v>
      </c>
      <c r="E115" s="42">
        <v>620</v>
      </c>
      <c r="F115" s="42" t="s">
        <v>164</v>
      </c>
      <c r="G115" s="64" t="s">
        <v>5</v>
      </c>
      <c r="H115" s="38">
        <v>1670</v>
      </c>
      <c r="I115" s="26" t="s">
        <v>31</v>
      </c>
      <c r="J115" s="73"/>
      <c r="K115" s="35" t="s">
        <v>35</v>
      </c>
      <c r="L115" s="17">
        <f t="shared" si="19"/>
        <v>0</v>
      </c>
      <c r="M115" s="10"/>
      <c r="N115" s="10"/>
    </row>
    <row r="116" spans="2:14" x14ac:dyDescent="0.25">
      <c r="B116" s="21">
        <f t="shared" si="20"/>
        <v>98</v>
      </c>
      <c r="C116" s="103"/>
      <c r="D116" s="37" t="s">
        <v>115</v>
      </c>
      <c r="E116" s="42">
        <v>624</v>
      </c>
      <c r="F116" s="42" t="s">
        <v>164</v>
      </c>
      <c r="G116" s="64" t="s">
        <v>7</v>
      </c>
      <c r="H116" s="38">
        <v>3</v>
      </c>
      <c r="I116" s="26" t="s">
        <v>31</v>
      </c>
      <c r="J116" s="73"/>
      <c r="K116" s="35" t="s">
        <v>35</v>
      </c>
      <c r="L116" s="17">
        <f t="shared" si="19"/>
        <v>0</v>
      </c>
      <c r="M116" s="10"/>
      <c r="N116" s="10"/>
    </row>
    <row r="117" spans="2:14" x14ac:dyDescent="0.25">
      <c r="B117" s="21">
        <f t="shared" si="20"/>
        <v>99</v>
      </c>
      <c r="C117" s="103"/>
      <c r="D117" s="37" t="s">
        <v>116</v>
      </c>
      <c r="E117" s="42">
        <v>628</v>
      </c>
      <c r="F117" s="42" t="s">
        <v>164</v>
      </c>
      <c r="G117" s="64" t="s">
        <v>7</v>
      </c>
      <c r="H117" s="38">
        <v>1</v>
      </c>
      <c r="I117" s="26" t="s">
        <v>31</v>
      </c>
      <c r="J117" s="73"/>
      <c r="K117" s="35" t="s">
        <v>35</v>
      </c>
      <c r="L117" s="17">
        <f t="shared" si="19"/>
        <v>0</v>
      </c>
      <c r="M117" s="10"/>
      <c r="N117" s="10"/>
    </row>
    <row r="118" spans="2:14" ht="15.75" thickBot="1" x14ac:dyDescent="0.3">
      <c r="B118" s="52"/>
      <c r="C118" s="104"/>
      <c r="D118" s="53"/>
      <c r="E118" s="54"/>
      <c r="F118" s="54"/>
      <c r="G118" s="54"/>
      <c r="H118" s="55" t="s">
        <v>92</v>
      </c>
      <c r="I118" s="27"/>
      <c r="J118" s="25"/>
      <c r="K118" s="27"/>
      <c r="L118" s="24">
        <f>SUM(L110:L117)</f>
        <v>0</v>
      </c>
      <c r="M118" s="10"/>
      <c r="N118" s="10"/>
    </row>
    <row r="119" spans="2:14" x14ac:dyDescent="0.25">
      <c r="B119" s="58" t="s">
        <v>130</v>
      </c>
      <c r="C119" s="105"/>
      <c r="D119" s="59" t="s">
        <v>199</v>
      </c>
      <c r="E119" s="60"/>
      <c r="F119" s="60"/>
      <c r="G119" s="60"/>
      <c r="H119" s="60"/>
      <c r="I119" s="29"/>
      <c r="J119" s="22"/>
      <c r="K119" s="29"/>
      <c r="L119" s="19"/>
      <c r="M119" s="10"/>
      <c r="N119" s="10"/>
    </row>
    <row r="120" spans="2:14" x14ac:dyDescent="0.25">
      <c r="B120" s="21">
        <f>B117+1</f>
        <v>100</v>
      </c>
      <c r="C120" s="38" t="s">
        <v>215</v>
      </c>
      <c r="D120" s="36" t="s">
        <v>131</v>
      </c>
      <c r="E120" s="42">
        <v>561</v>
      </c>
      <c r="F120" s="42" t="s">
        <v>168</v>
      </c>
      <c r="G120" s="64" t="s">
        <v>12</v>
      </c>
      <c r="H120" s="38">
        <f>1</f>
        <v>1</v>
      </c>
      <c r="I120" s="26" t="s">
        <v>31</v>
      </c>
      <c r="J120" s="73"/>
      <c r="K120" s="35" t="s">
        <v>35</v>
      </c>
      <c r="L120" s="17">
        <f>SUM(H120*J120)</f>
        <v>0</v>
      </c>
      <c r="M120" s="10"/>
      <c r="N120" s="10"/>
    </row>
    <row r="121" spans="2:14" x14ac:dyDescent="0.25">
      <c r="B121" s="21">
        <f>B120+1</f>
        <v>101</v>
      </c>
      <c r="C121" s="38" t="s">
        <v>216</v>
      </c>
      <c r="D121" s="72" t="s">
        <v>132</v>
      </c>
      <c r="E121" s="42">
        <v>671</v>
      </c>
      <c r="F121" s="42" t="s">
        <v>168</v>
      </c>
      <c r="G121" s="64" t="s">
        <v>7</v>
      </c>
      <c r="H121" s="38">
        <f>2</f>
        <v>2</v>
      </c>
      <c r="I121" s="26" t="s">
        <v>31</v>
      </c>
      <c r="J121" s="73"/>
      <c r="K121" s="35" t="s">
        <v>35</v>
      </c>
      <c r="L121" s="17">
        <f t="shared" ref="L121:L122" si="21">SUM(H121*J121)</f>
        <v>0</v>
      </c>
      <c r="M121" s="10"/>
      <c r="N121" s="10"/>
    </row>
    <row r="122" spans="2:14" x14ac:dyDescent="0.25">
      <c r="B122" s="21">
        <f>B121+1</f>
        <v>102</v>
      </c>
      <c r="C122" s="38" t="s">
        <v>217</v>
      </c>
      <c r="D122" s="72" t="s">
        <v>133</v>
      </c>
      <c r="E122" s="42">
        <v>672</v>
      </c>
      <c r="F122" s="42" t="s">
        <v>168</v>
      </c>
      <c r="G122" s="64" t="s">
        <v>134</v>
      </c>
      <c r="H122" s="38">
        <f>20</f>
        <v>20</v>
      </c>
      <c r="I122" s="26" t="s">
        <v>31</v>
      </c>
      <c r="J122" s="73"/>
      <c r="K122" s="35" t="s">
        <v>35</v>
      </c>
      <c r="L122" s="17">
        <f t="shared" si="21"/>
        <v>0</v>
      </c>
      <c r="M122" s="10"/>
      <c r="N122" s="10"/>
    </row>
    <row r="123" spans="2:14" ht="15.75" thickBot="1" x14ac:dyDescent="0.3">
      <c r="B123" s="52"/>
      <c r="C123" s="104"/>
      <c r="D123" s="53"/>
      <c r="E123" s="54"/>
      <c r="F123" s="54"/>
      <c r="G123" s="54"/>
      <c r="H123" s="55" t="s">
        <v>129</v>
      </c>
      <c r="I123" s="27"/>
      <c r="J123" s="25"/>
      <c r="K123" s="27"/>
      <c r="L123" s="24">
        <f>SUM(L120:L122)</f>
        <v>0</v>
      </c>
      <c r="M123" s="10"/>
      <c r="N123" s="10"/>
    </row>
    <row r="124" spans="2:14" ht="15.75" thickBot="1" x14ac:dyDescent="0.3">
      <c r="B124" s="121" t="s">
        <v>148</v>
      </c>
      <c r="C124" s="122"/>
      <c r="D124" s="123"/>
      <c r="E124" s="123"/>
      <c r="F124" s="123"/>
      <c r="G124" s="123"/>
      <c r="H124" s="123"/>
      <c r="I124" s="124"/>
      <c r="J124" s="8" t="s">
        <v>8</v>
      </c>
      <c r="K124" s="20"/>
      <c r="L124" s="9">
        <f>SUM(L6,L21,L43,L52,L70,L90,L108,L118,L123)</f>
        <v>0</v>
      </c>
      <c r="M124" s="8" t="s">
        <v>8</v>
      </c>
      <c r="N124" s="9">
        <f>SUM(N5:N90)</f>
        <v>0</v>
      </c>
    </row>
    <row r="125" spans="2:14" ht="23.25" customHeight="1" thickBot="1" x14ac:dyDescent="0.3">
      <c r="B125" s="116" t="s">
        <v>201</v>
      </c>
      <c r="C125" s="117"/>
      <c r="D125" s="117"/>
      <c r="E125" s="117"/>
      <c r="F125" s="117"/>
      <c r="G125" s="117"/>
      <c r="H125" s="117"/>
      <c r="I125" s="118"/>
      <c r="J125" s="113"/>
      <c r="K125" s="114"/>
      <c r="L125" s="115"/>
      <c r="M125" s="76"/>
      <c r="N125" s="77"/>
    </row>
    <row r="126" spans="2:14" ht="23.25" customHeight="1" thickBot="1" x14ac:dyDescent="0.3">
      <c r="B126" s="95"/>
      <c r="C126" s="96"/>
      <c r="D126" s="96"/>
      <c r="E126" s="96"/>
      <c r="F126" s="96"/>
      <c r="G126" s="96"/>
      <c r="H126" s="96"/>
      <c r="I126" s="96"/>
      <c r="J126" s="98"/>
      <c r="K126" s="98"/>
      <c r="L126" s="97"/>
      <c r="M126" s="76"/>
      <c r="N126" s="77"/>
    </row>
    <row r="127" spans="2:14" ht="32.25" customHeight="1" thickBot="1" x14ac:dyDescent="0.3">
      <c r="B127" s="125" t="s">
        <v>162</v>
      </c>
      <c r="C127" s="126"/>
      <c r="D127" s="126"/>
      <c r="E127" s="126"/>
      <c r="F127" s="126"/>
      <c r="G127" s="126"/>
      <c r="H127" s="126"/>
      <c r="I127" s="126"/>
      <c r="J127" s="126"/>
      <c r="K127" s="126"/>
      <c r="L127" s="127"/>
      <c r="M127" s="76"/>
      <c r="N127" s="77"/>
    </row>
    <row r="128" spans="2:14" ht="30" x14ac:dyDescent="0.25">
      <c r="B128" s="30" t="s">
        <v>0</v>
      </c>
      <c r="C128" s="30" t="s">
        <v>225</v>
      </c>
      <c r="D128" s="31" t="s">
        <v>1</v>
      </c>
      <c r="E128" s="31" t="s">
        <v>26</v>
      </c>
      <c r="F128" s="31" t="s">
        <v>163</v>
      </c>
      <c r="G128" s="14" t="s">
        <v>32</v>
      </c>
      <c r="H128" s="32" t="s">
        <v>33</v>
      </c>
      <c r="I128" s="14"/>
      <c r="J128" s="33" t="s">
        <v>2</v>
      </c>
      <c r="K128" s="14"/>
      <c r="L128" s="34" t="s">
        <v>34</v>
      </c>
      <c r="M128" s="76"/>
      <c r="N128" s="77"/>
    </row>
    <row r="129" spans="2:14" x14ac:dyDescent="0.25">
      <c r="B129" s="48" t="s">
        <v>13</v>
      </c>
      <c r="C129" s="102"/>
      <c r="D129" s="49" t="s">
        <v>150</v>
      </c>
      <c r="E129" s="50"/>
      <c r="F129" s="50"/>
      <c r="G129" s="50"/>
      <c r="H129" s="51"/>
      <c r="I129" s="69"/>
      <c r="J129" s="70"/>
      <c r="K129" s="69"/>
      <c r="L129" s="71"/>
      <c r="M129" s="76"/>
      <c r="N129" s="77"/>
    </row>
    <row r="130" spans="2:14" x14ac:dyDescent="0.25">
      <c r="B130" s="21">
        <v>1</v>
      </c>
      <c r="C130" s="109" t="s">
        <v>206</v>
      </c>
      <c r="D130" s="43" t="s">
        <v>151</v>
      </c>
      <c r="E130" s="38">
        <v>100</v>
      </c>
      <c r="F130" s="38" t="s">
        <v>164</v>
      </c>
      <c r="G130" s="38" t="s">
        <v>11</v>
      </c>
      <c r="H130" s="38">
        <v>4</v>
      </c>
      <c r="I130" s="26" t="s">
        <v>31</v>
      </c>
      <c r="J130" s="142"/>
      <c r="K130" s="35" t="s">
        <v>35</v>
      </c>
      <c r="L130" s="17">
        <f>SUM(H130*J130)</f>
        <v>0</v>
      </c>
      <c r="M130" s="76"/>
      <c r="N130" s="77"/>
    </row>
    <row r="131" spans="2:14" x14ac:dyDescent="0.25">
      <c r="B131" s="21">
        <f>B130+1</f>
        <v>2</v>
      </c>
      <c r="C131" s="109" t="s">
        <v>207</v>
      </c>
      <c r="D131" s="43" t="s">
        <v>152</v>
      </c>
      <c r="E131" s="38">
        <v>104</v>
      </c>
      <c r="F131" s="38" t="s">
        <v>164</v>
      </c>
      <c r="G131" s="38" t="s">
        <v>6</v>
      </c>
      <c r="H131" s="38">
        <v>63</v>
      </c>
      <c r="I131" s="26" t="s">
        <v>31</v>
      </c>
      <c r="J131" s="142"/>
      <c r="K131" s="35" t="s">
        <v>35</v>
      </c>
      <c r="L131" s="17">
        <f>SUM(H131*J131)</f>
        <v>0</v>
      </c>
      <c r="M131" s="76"/>
      <c r="N131" s="77"/>
    </row>
    <row r="132" spans="2:14" x14ac:dyDescent="0.25">
      <c r="B132" s="21">
        <f t="shared" ref="B132:B135" si="22">B131+1</f>
        <v>3</v>
      </c>
      <c r="C132" s="109" t="s">
        <v>203</v>
      </c>
      <c r="D132" s="43" t="s">
        <v>197</v>
      </c>
      <c r="E132" s="38">
        <v>104</v>
      </c>
      <c r="F132" s="38" t="s">
        <v>164</v>
      </c>
      <c r="G132" s="38" t="s">
        <v>5</v>
      </c>
      <c r="H132" s="38">
        <v>436</v>
      </c>
      <c r="I132" s="26" t="s">
        <v>31</v>
      </c>
      <c r="J132" s="142"/>
      <c r="K132" s="35" t="s">
        <v>35</v>
      </c>
      <c r="L132" s="17">
        <f>SUM(H132*J132)</f>
        <v>0</v>
      </c>
      <c r="M132" s="76"/>
      <c r="N132" s="77"/>
    </row>
    <row r="133" spans="2:14" x14ac:dyDescent="0.25">
      <c r="B133" s="21">
        <f t="shared" si="22"/>
        <v>4</v>
      </c>
      <c r="C133" s="109" t="s">
        <v>204</v>
      </c>
      <c r="D133" s="43" t="s">
        <v>153</v>
      </c>
      <c r="E133" s="38">
        <v>105</v>
      </c>
      <c r="F133" s="38" t="s">
        <v>164</v>
      </c>
      <c r="G133" s="38" t="s">
        <v>6</v>
      </c>
      <c r="H133" s="38">
        <v>142</v>
      </c>
      <c r="I133" s="26" t="s">
        <v>31</v>
      </c>
      <c r="J133" s="142"/>
      <c r="K133" s="35" t="s">
        <v>35</v>
      </c>
      <c r="L133" s="17">
        <f t="shared" ref="L133:L134" si="23">SUM(H133*J133)</f>
        <v>0</v>
      </c>
      <c r="M133" s="76"/>
      <c r="N133" s="77"/>
    </row>
    <row r="134" spans="2:14" x14ac:dyDescent="0.25">
      <c r="B134" s="21">
        <f t="shared" si="22"/>
        <v>5</v>
      </c>
      <c r="C134" s="109" t="s">
        <v>208</v>
      </c>
      <c r="D134" s="43" t="s">
        <v>154</v>
      </c>
      <c r="E134" s="38">
        <v>110</v>
      </c>
      <c r="F134" s="38" t="s">
        <v>164</v>
      </c>
      <c r="G134" s="38" t="s">
        <v>9</v>
      </c>
      <c r="H134" s="38">
        <v>167</v>
      </c>
      <c r="I134" s="26" t="s">
        <v>31</v>
      </c>
      <c r="J134" s="142"/>
      <c r="K134" s="35" t="s">
        <v>35</v>
      </c>
      <c r="L134" s="17">
        <f t="shared" si="23"/>
        <v>0</v>
      </c>
      <c r="M134" s="76"/>
      <c r="N134" s="77"/>
    </row>
    <row r="135" spans="2:14" x14ac:dyDescent="0.25">
      <c r="B135" s="21">
        <f t="shared" si="22"/>
        <v>6</v>
      </c>
      <c r="C135" s="109" t="s">
        <v>205</v>
      </c>
      <c r="D135" s="37" t="s">
        <v>155</v>
      </c>
      <c r="E135" s="38">
        <v>354</v>
      </c>
      <c r="F135" s="38" t="s">
        <v>164</v>
      </c>
      <c r="G135" s="38" t="s">
        <v>6</v>
      </c>
      <c r="H135" s="38">
        <v>98</v>
      </c>
      <c r="I135" s="26" t="s">
        <v>31</v>
      </c>
      <c r="J135" s="142"/>
      <c r="K135" s="35" t="s">
        <v>35</v>
      </c>
      <c r="L135" s="17">
        <f>SUM(H135*J135)</f>
        <v>0</v>
      </c>
      <c r="M135" s="76"/>
      <c r="N135" s="77"/>
    </row>
    <row r="136" spans="2:14" ht="15.75" thickBot="1" x14ac:dyDescent="0.3">
      <c r="B136" s="52"/>
      <c r="C136" s="110"/>
      <c r="D136" s="53"/>
      <c r="E136" s="54"/>
      <c r="F136" s="54"/>
      <c r="G136" s="54"/>
      <c r="H136" s="55" t="s">
        <v>37</v>
      </c>
      <c r="I136" s="27"/>
      <c r="J136" s="25"/>
      <c r="K136" s="27"/>
      <c r="L136" s="24">
        <f>SUM(L130:L135)</f>
        <v>0</v>
      </c>
      <c r="M136" s="76"/>
      <c r="N136" s="77"/>
    </row>
    <row r="137" spans="2:14" x14ac:dyDescent="0.25">
      <c r="B137" s="48" t="s">
        <v>14</v>
      </c>
      <c r="C137" s="111"/>
      <c r="D137" s="49" t="s">
        <v>18</v>
      </c>
      <c r="E137" s="50"/>
      <c r="F137" s="50"/>
      <c r="G137" s="50"/>
      <c r="H137" s="51"/>
      <c r="I137" s="28"/>
      <c r="J137" s="23"/>
      <c r="K137" s="28"/>
      <c r="L137" s="18"/>
      <c r="M137" s="76"/>
      <c r="N137" s="77"/>
    </row>
    <row r="138" spans="2:14" x14ac:dyDescent="0.25">
      <c r="B138" s="21">
        <f>B135+1</f>
        <v>7</v>
      </c>
      <c r="C138" s="109" t="s">
        <v>209</v>
      </c>
      <c r="D138" s="43" t="s">
        <v>156</v>
      </c>
      <c r="E138" s="38">
        <v>529</v>
      </c>
      <c r="F138" s="38" t="s">
        <v>164</v>
      </c>
      <c r="G138" s="38" t="s">
        <v>5</v>
      </c>
      <c r="H138" s="38">
        <v>27</v>
      </c>
      <c r="I138" s="26" t="s">
        <v>31</v>
      </c>
      <c r="J138" s="141"/>
      <c r="K138" s="35" t="s">
        <v>35</v>
      </c>
      <c r="L138" s="17">
        <f t="shared" ref="L138:L143" si="24">SUM(H138*J138)</f>
        <v>0</v>
      </c>
      <c r="M138" s="76"/>
      <c r="N138" s="77"/>
    </row>
    <row r="139" spans="2:14" x14ac:dyDescent="0.25">
      <c r="B139" s="21">
        <f>B138+1</f>
        <v>8</v>
      </c>
      <c r="C139" s="109" t="s">
        <v>210</v>
      </c>
      <c r="D139" s="43" t="s">
        <v>157</v>
      </c>
      <c r="E139" s="38">
        <v>536</v>
      </c>
      <c r="F139" s="38" t="s">
        <v>164</v>
      </c>
      <c r="G139" s="38" t="s">
        <v>6</v>
      </c>
      <c r="H139" s="38">
        <v>16</v>
      </c>
      <c r="I139" s="26" t="s">
        <v>31</v>
      </c>
      <c r="J139" s="141"/>
      <c r="K139" s="35" t="s">
        <v>35</v>
      </c>
      <c r="L139" s="17">
        <f t="shared" si="24"/>
        <v>0</v>
      </c>
      <c r="M139" s="76"/>
      <c r="N139" s="77"/>
    </row>
    <row r="140" spans="2:14" x14ac:dyDescent="0.25">
      <c r="B140" s="21">
        <f t="shared" ref="B140:B143" si="25">B139+1</f>
        <v>9</v>
      </c>
      <c r="C140" s="109" t="s">
        <v>210</v>
      </c>
      <c r="D140" s="57" t="s">
        <v>158</v>
      </c>
      <c r="E140" s="38">
        <v>536</v>
      </c>
      <c r="F140" s="38" t="s">
        <v>164</v>
      </c>
      <c r="G140" s="38" t="s">
        <v>6</v>
      </c>
      <c r="H140" s="38">
        <v>59</v>
      </c>
      <c r="I140" s="26" t="s">
        <v>31</v>
      </c>
      <c r="J140" s="141"/>
      <c r="K140" s="35" t="s">
        <v>35</v>
      </c>
      <c r="L140" s="17">
        <f t="shared" si="24"/>
        <v>0</v>
      </c>
      <c r="M140" s="76"/>
      <c r="N140" s="77"/>
    </row>
    <row r="141" spans="2:14" x14ac:dyDescent="0.25">
      <c r="B141" s="21">
        <f t="shared" si="25"/>
        <v>10</v>
      </c>
      <c r="C141" s="109"/>
      <c r="D141" s="57" t="s">
        <v>159</v>
      </c>
      <c r="E141" s="38">
        <v>3076</v>
      </c>
      <c r="F141" s="38" t="s">
        <v>164</v>
      </c>
      <c r="G141" s="38" t="s">
        <v>27</v>
      </c>
      <c r="H141" s="38">
        <v>248</v>
      </c>
      <c r="I141" s="26" t="s">
        <v>31</v>
      </c>
      <c r="J141" s="141"/>
      <c r="K141" s="35" t="s">
        <v>35</v>
      </c>
      <c r="L141" s="17">
        <f t="shared" si="24"/>
        <v>0</v>
      </c>
      <c r="M141" s="76"/>
      <c r="N141" s="77"/>
    </row>
    <row r="142" spans="2:14" x14ac:dyDescent="0.25">
      <c r="B142" s="21">
        <f t="shared" si="25"/>
        <v>11</v>
      </c>
      <c r="C142" s="109"/>
      <c r="D142" s="57" t="s">
        <v>160</v>
      </c>
      <c r="E142" s="38">
        <v>3076</v>
      </c>
      <c r="F142" s="38" t="s">
        <v>164</v>
      </c>
      <c r="G142" s="38" t="s">
        <v>27</v>
      </c>
      <c r="H142" s="38">
        <v>40</v>
      </c>
      <c r="I142" s="26" t="s">
        <v>31</v>
      </c>
      <c r="J142" s="141"/>
      <c r="K142" s="35" t="s">
        <v>35</v>
      </c>
      <c r="L142" s="17">
        <f t="shared" si="24"/>
        <v>0</v>
      </c>
      <c r="M142" s="76"/>
      <c r="N142" s="77"/>
    </row>
    <row r="143" spans="2:14" x14ac:dyDescent="0.25">
      <c r="B143" s="21">
        <f t="shared" si="25"/>
        <v>12</v>
      </c>
      <c r="C143" s="109"/>
      <c r="D143" s="43" t="s">
        <v>161</v>
      </c>
      <c r="E143" s="38">
        <v>3076</v>
      </c>
      <c r="F143" s="38" t="s">
        <v>164</v>
      </c>
      <c r="G143" s="38" t="s">
        <v>27</v>
      </c>
      <c r="H143" s="38">
        <v>40</v>
      </c>
      <c r="I143" s="26" t="s">
        <v>31</v>
      </c>
      <c r="J143" s="141"/>
      <c r="K143" s="35" t="s">
        <v>35</v>
      </c>
      <c r="L143" s="17">
        <f t="shared" si="24"/>
        <v>0</v>
      </c>
      <c r="M143" s="76"/>
      <c r="N143" s="77"/>
    </row>
    <row r="144" spans="2:14" ht="15.75" thickBot="1" x14ac:dyDescent="0.3">
      <c r="B144" s="52"/>
      <c r="C144" s="110"/>
      <c r="D144" s="53"/>
      <c r="E144" s="53"/>
      <c r="F144" s="53"/>
      <c r="G144" s="54"/>
      <c r="H144" s="55" t="s">
        <v>36</v>
      </c>
      <c r="I144" s="27"/>
      <c r="J144" s="25"/>
      <c r="K144" s="27"/>
      <c r="L144" s="24">
        <f>SUM(L138:L143)</f>
        <v>0</v>
      </c>
    </row>
    <row r="145" spans="2:12" x14ac:dyDescent="0.25">
      <c r="B145" s="58" t="s">
        <v>17</v>
      </c>
      <c r="C145" s="112"/>
      <c r="D145" s="59" t="s">
        <v>20</v>
      </c>
      <c r="E145" s="60"/>
      <c r="F145" s="60"/>
      <c r="G145" s="60"/>
      <c r="H145" s="60"/>
      <c r="I145" s="29"/>
      <c r="J145" s="23"/>
      <c r="K145" s="29"/>
      <c r="L145" s="19"/>
    </row>
    <row r="146" spans="2:12" x14ac:dyDescent="0.25">
      <c r="B146" s="21">
        <f>B143+1</f>
        <v>13</v>
      </c>
      <c r="C146" s="109" t="s">
        <v>213</v>
      </c>
      <c r="D146" s="43" t="s">
        <v>165</v>
      </c>
      <c r="E146" s="80">
        <v>506</v>
      </c>
      <c r="F146" s="81" t="s">
        <v>164</v>
      </c>
      <c r="G146" s="82" t="s">
        <v>5</v>
      </c>
      <c r="H146" s="38">
        <v>150</v>
      </c>
      <c r="I146" s="26" t="s">
        <v>31</v>
      </c>
      <c r="J146" s="143"/>
      <c r="K146" s="35" t="s">
        <v>35</v>
      </c>
      <c r="L146" s="17">
        <f>SUM(H146*J146)</f>
        <v>0</v>
      </c>
    </row>
    <row r="147" spans="2:12" x14ac:dyDescent="0.25">
      <c r="B147" s="21">
        <f>B146+1</f>
        <v>14</v>
      </c>
      <c r="C147" s="109" t="s">
        <v>213</v>
      </c>
      <c r="D147" s="45" t="s">
        <v>166</v>
      </c>
      <c r="E147" s="80">
        <v>506</v>
      </c>
      <c r="F147" s="81" t="s">
        <v>164</v>
      </c>
      <c r="G147" s="82" t="s">
        <v>5</v>
      </c>
      <c r="H147" s="38">
        <v>150</v>
      </c>
      <c r="I147" s="26" t="s">
        <v>31</v>
      </c>
      <c r="J147" s="143"/>
      <c r="K147" s="35" t="s">
        <v>35</v>
      </c>
      <c r="L147" s="17">
        <f t="shared" ref="L147" si="26">SUM(H147*J147)</f>
        <v>0</v>
      </c>
    </row>
    <row r="148" spans="2:12" x14ac:dyDescent="0.25">
      <c r="B148" s="21">
        <f t="shared" ref="B148:B149" si="27">B147+1</f>
        <v>15</v>
      </c>
      <c r="C148" s="109"/>
      <c r="D148" s="45" t="s">
        <v>167</v>
      </c>
      <c r="E148" s="83">
        <v>700</v>
      </c>
      <c r="F148" s="81" t="s">
        <v>168</v>
      </c>
      <c r="G148" s="84" t="s">
        <v>7</v>
      </c>
      <c r="H148" s="38">
        <v>1</v>
      </c>
      <c r="I148" s="26" t="s">
        <v>31</v>
      </c>
      <c r="J148" s="142"/>
      <c r="K148" s="35" t="s">
        <v>35</v>
      </c>
      <c r="L148" s="17">
        <f>SUM(H148*J148)</f>
        <v>0</v>
      </c>
    </row>
    <row r="149" spans="2:12" x14ac:dyDescent="0.25">
      <c r="B149" s="21">
        <f t="shared" si="27"/>
        <v>16</v>
      </c>
      <c r="C149" s="109" t="s">
        <v>214</v>
      </c>
      <c r="D149" s="45" t="s">
        <v>123</v>
      </c>
      <c r="E149" s="83">
        <v>751</v>
      </c>
      <c r="F149" s="81" t="s">
        <v>168</v>
      </c>
      <c r="G149" s="82" t="s">
        <v>108</v>
      </c>
      <c r="H149" s="38">
        <v>2</v>
      </c>
      <c r="I149" s="26" t="s">
        <v>31</v>
      </c>
      <c r="J149" s="142"/>
      <c r="K149" s="35" t="s">
        <v>35</v>
      </c>
      <c r="L149" s="17">
        <f>SUM(H149*J149)</f>
        <v>0</v>
      </c>
    </row>
    <row r="150" spans="2:12" ht="15.75" thickBot="1" x14ac:dyDescent="0.3">
      <c r="B150" s="52"/>
      <c r="C150" s="110"/>
      <c r="D150" s="61"/>
      <c r="E150" s="54"/>
      <c r="F150" s="54"/>
      <c r="G150" s="54"/>
      <c r="H150" s="55" t="s">
        <v>38</v>
      </c>
      <c r="I150" s="27"/>
      <c r="J150" s="25"/>
      <c r="K150" s="27"/>
      <c r="L150" s="24">
        <f>SUM(L146:L149)</f>
        <v>0</v>
      </c>
    </row>
    <row r="151" spans="2:12" x14ac:dyDescent="0.25">
      <c r="B151" s="58" t="s">
        <v>19</v>
      </c>
      <c r="C151" s="112"/>
      <c r="D151" s="59" t="s">
        <v>24</v>
      </c>
      <c r="E151" s="60"/>
      <c r="F151" s="60"/>
      <c r="G151" s="60"/>
      <c r="H151" s="60"/>
      <c r="I151" s="29"/>
      <c r="J151" s="22"/>
      <c r="K151" s="29"/>
      <c r="L151" s="19"/>
    </row>
    <row r="152" spans="2:12" x14ac:dyDescent="0.25">
      <c r="B152" s="21">
        <f>B149+1</f>
        <v>17</v>
      </c>
      <c r="C152" s="109" t="s">
        <v>218</v>
      </c>
      <c r="D152" s="37" t="s">
        <v>169</v>
      </c>
      <c r="E152" s="38">
        <v>644</v>
      </c>
      <c r="F152" s="38" t="s">
        <v>164</v>
      </c>
      <c r="G152" s="81" t="s">
        <v>7</v>
      </c>
      <c r="H152" s="85">
        <v>1</v>
      </c>
      <c r="I152" s="26" t="s">
        <v>31</v>
      </c>
      <c r="J152" s="143"/>
      <c r="K152" s="35" t="s">
        <v>35</v>
      </c>
      <c r="L152" s="17">
        <f t="shared" ref="L152:L163" si="28">SUM(H152*J152)</f>
        <v>0</v>
      </c>
    </row>
    <row r="153" spans="2:12" x14ac:dyDescent="0.25">
      <c r="B153" s="21">
        <f>B152+1</f>
        <v>18</v>
      </c>
      <c r="C153" s="109" t="s">
        <v>219</v>
      </c>
      <c r="D153" s="37" t="s">
        <v>170</v>
      </c>
      <c r="E153" s="38">
        <v>666</v>
      </c>
      <c r="F153" s="38" t="s">
        <v>164</v>
      </c>
      <c r="G153" s="81" t="s">
        <v>5</v>
      </c>
      <c r="H153" s="85">
        <v>130</v>
      </c>
      <c r="I153" s="26" t="s">
        <v>31</v>
      </c>
      <c r="J153" s="142"/>
      <c r="K153" s="35" t="s">
        <v>35</v>
      </c>
      <c r="L153" s="17">
        <f t="shared" si="28"/>
        <v>0</v>
      </c>
    </row>
    <row r="154" spans="2:12" x14ac:dyDescent="0.25">
      <c r="B154" s="21">
        <f t="shared" ref="B154:B164" si="29">B153+1</f>
        <v>19</v>
      </c>
      <c r="C154" s="109" t="s">
        <v>220</v>
      </c>
      <c r="D154" s="37" t="s">
        <v>171</v>
      </c>
      <c r="E154" s="38">
        <v>666</v>
      </c>
      <c r="F154" s="38" t="s">
        <v>164</v>
      </c>
      <c r="G154" s="81" t="s">
        <v>7</v>
      </c>
      <c r="H154" s="85">
        <v>1</v>
      </c>
      <c r="I154" s="26" t="s">
        <v>31</v>
      </c>
      <c r="J154" s="143"/>
      <c r="K154" s="35" t="s">
        <v>35</v>
      </c>
      <c r="L154" s="17">
        <f t="shared" si="28"/>
        <v>0</v>
      </c>
    </row>
    <row r="155" spans="2:12" x14ac:dyDescent="0.25">
      <c r="B155" s="21">
        <f t="shared" si="29"/>
        <v>20</v>
      </c>
      <c r="C155" s="109" t="s">
        <v>221</v>
      </c>
      <c r="D155" s="43" t="s">
        <v>172</v>
      </c>
      <c r="E155" s="38">
        <v>666</v>
      </c>
      <c r="F155" s="38" t="s">
        <v>164</v>
      </c>
      <c r="G155" s="81" t="s">
        <v>7</v>
      </c>
      <c r="H155" s="85">
        <v>1</v>
      </c>
      <c r="I155" s="26" t="s">
        <v>31</v>
      </c>
      <c r="J155" s="143"/>
      <c r="K155" s="35" t="s">
        <v>35</v>
      </c>
      <c r="L155" s="17">
        <f t="shared" si="28"/>
        <v>0</v>
      </c>
    </row>
    <row r="156" spans="2:12" x14ac:dyDescent="0.25">
      <c r="B156" s="21">
        <f t="shared" si="29"/>
        <v>21</v>
      </c>
      <c r="C156" s="109"/>
      <c r="D156" s="37" t="s">
        <v>173</v>
      </c>
      <c r="E156" s="38">
        <v>666</v>
      </c>
      <c r="F156" s="38" t="s">
        <v>164</v>
      </c>
      <c r="G156" s="81" t="s">
        <v>5</v>
      </c>
      <c r="H156" s="85">
        <v>130</v>
      </c>
      <c r="I156" s="26" t="s">
        <v>31</v>
      </c>
      <c r="J156" s="143"/>
      <c r="K156" s="35" t="s">
        <v>35</v>
      </c>
      <c r="L156" s="17">
        <f t="shared" si="28"/>
        <v>0</v>
      </c>
    </row>
    <row r="157" spans="2:12" x14ac:dyDescent="0.25">
      <c r="B157" s="21">
        <f t="shared" si="29"/>
        <v>22</v>
      </c>
      <c r="C157" s="109"/>
      <c r="D157" s="37" t="s">
        <v>174</v>
      </c>
      <c r="E157" s="38">
        <v>666</v>
      </c>
      <c r="F157" s="38" t="s">
        <v>164</v>
      </c>
      <c r="G157" s="81" t="s">
        <v>7</v>
      </c>
      <c r="H157" s="85">
        <v>1</v>
      </c>
      <c r="I157" s="26" t="s">
        <v>31</v>
      </c>
      <c r="J157" s="143"/>
      <c r="K157" s="35" t="s">
        <v>35</v>
      </c>
      <c r="L157" s="17">
        <f t="shared" si="28"/>
        <v>0</v>
      </c>
    </row>
    <row r="158" spans="2:12" x14ac:dyDescent="0.25">
      <c r="B158" s="21">
        <f t="shared" si="29"/>
        <v>23</v>
      </c>
      <c r="C158" s="109"/>
      <c r="D158" s="43" t="s">
        <v>175</v>
      </c>
      <c r="E158" s="38">
        <v>666</v>
      </c>
      <c r="F158" s="38" t="s">
        <v>164</v>
      </c>
      <c r="G158" s="81" t="s">
        <v>7</v>
      </c>
      <c r="H158" s="85">
        <v>1</v>
      </c>
      <c r="I158" s="26" t="s">
        <v>31</v>
      </c>
      <c r="J158" s="143"/>
      <c r="K158" s="35" t="s">
        <v>35</v>
      </c>
      <c r="L158" s="17">
        <f t="shared" si="28"/>
        <v>0</v>
      </c>
    </row>
    <row r="159" spans="2:12" x14ac:dyDescent="0.25">
      <c r="B159" s="21">
        <f t="shared" si="29"/>
        <v>24</v>
      </c>
      <c r="C159" s="109" t="s">
        <v>224</v>
      </c>
      <c r="D159" s="43" t="s">
        <v>176</v>
      </c>
      <c r="E159" s="38">
        <v>666</v>
      </c>
      <c r="F159" s="38" t="s">
        <v>164</v>
      </c>
      <c r="G159" s="81" t="s">
        <v>5</v>
      </c>
      <c r="H159" s="85">
        <v>62</v>
      </c>
      <c r="I159" s="26" t="s">
        <v>31</v>
      </c>
      <c r="J159" s="143"/>
      <c r="K159" s="35" t="s">
        <v>35</v>
      </c>
      <c r="L159" s="17">
        <f t="shared" si="28"/>
        <v>0</v>
      </c>
    </row>
    <row r="160" spans="2:12" x14ac:dyDescent="0.25">
      <c r="B160" s="21">
        <f t="shared" si="29"/>
        <v>25</v>
      </c>
      <c r="C160" s="109" t="s">
        <v>222</v>
      </c>
      <c r="D160" s="37" t="s">
        <v>177</v>
      </c>
      <c r="E160" s="38">
        <v>666</v>
      </c>
      <c r="F160" s="38" t="s">
        <v>164</v>
      </c>
      <c r="G160" s="81" t="s">
        <v>5</v>
      </c>
      <c r="H160" s="85">
        <v>276</v>
      </c>
      <c r="I160" s="26" t="s">
        <v>31</v>
      </c>
      <c r="J160" s="143"/>
      <c r="K160" s="35" t="s">
        <v>35</v>
      </c>
      <c r="L160" s="17">
        <f t="shared" si="28"/>
        <v>0</v>
      </c>
    </row>
    <row r="161" spans="2:12" x14ac:dyDescent="0.25">
      <c r="B161" s="21">
        <f t="shared" si="29"/>
        <v>26</v>
      </c>
      <c r="C161" s="109" t="s">
        <v>223</v>
      </c>
      <c r="D161" s="37" t="s">
        <v>178</v>
      </c>
      <c r="E161" s="38">
        <v>672</v>
      </c>
      <c r="F161" s="38" t="s">
        <v>164</v>
      </c>
      <c r="G161" s="81" t="s">
        <v>7</v>
      </c>
      <c r="H161" s="85">
        <v>7</v>
      </c>
      <c r="I161" s="26" t="s">
        <v>31</v>
      </c>
      <c r="J161" s="143"/>
      <c r="K161" s="35" t="s">
        <v>35</v>
      </c>
      <c r="L161" s="17">
        <f t="shared" si="28"/>
        <v>0</v>
      </c>
    </row>
    <row r="162" spans="2:12" x14ac:dyDescent="0.25">
      <c r="B162" s="21">
        <f t="shared" si="29"/>
        <v>27</v>
      </c>
      <c r="C162" s="109"/>
      <c r="D162" s="43" t="s">
        <v>179</v>
      </c>
      <c r="E162" s="38">
        <v>678</v>
      </c>
      <c r="F162" s="38" t="s">
        <v>164</v>
      </c>
      <c r="G162" s="81" t="s">
        <v>5</v>
      </c>
      <c r="H162" s="85">
        <v>130</v>
      </c>
      <c r="I162" s="26" t="s">
        <v>31</v>
      </c>
      <c r="J162" s="143"/>
      <c r="K162" s="35" t="s">
        <v>35</v>
      </c>
      <c r="L162" s="17">
        <f t="shared" si="28"/>
        <v>0</v>
      </c>
    </row>
    <row r="163" spans="2:12" x14ac:dyDescent="0.25">
      <c r="B163" s="21">
        <f t="shared" si="29"/>
        <v>28</v>
      </c>
      <c r="C163" s="109"/>
      <c r="D163" s="43" t="s">
        <v>180</v>
      </c>
      <c r="E163" s="38">
        <v>678</v>
      </c>
      <c r="F163" s="38" t="s">
        <v>164</v>
      </c>
      <c r="G163" s="81" t="s">
        <v>7</v>
      </c>
      <c r="H163" s="85">
        <v>1</v>
      </c>
      <c r="I163" s="26" t="s">
        <v>31</v>
      </c>
      <c r="J163" s="143"/>
      <c r="K163" s="35" t="s">
        <v>35</v>
      </c>
      <c r="L163" s="17">
        <f t="shared" si="28"/>
        <v>0</v>
      </c>
    </row>
    <row r="164" spans="2:12" x14ac:dyDescent="0.25">
      <c r="B164" s="21">
        <f t="shared" si="29"/>
        <v>29</v>
      </c>
      <c r="C164" s="109"/>
      <c r="D164" s="43" t="s">
        <v>181</v>
      </c>
      <c r="E164" s="38">
        <v>678</v>
      </c>
      <c r="F164" s="38" t="s">
        <v>164</v>
      </c>
      <c r="G164" s="81" t="s">
        <v>7</v>
      </c>
      <c r="H164" s="85">
        <v>1</v>
      </c>
      <c r="I164" s="26" t="s">
        <v>31</v>
      </c>
      <c r="J164" s="143"/>
      <c r="K164" s="35" t="s">
        <v>35</v>
      </c>
      <c r="L164" s="17">
        <f t="shared" ref="L164" si="30">SUM(H164*J164)</f>
        <v>0</v>
      </c>
    </row>
    <row r="165" spans="2:12" ht="15.75" thickBot="1" x14ac:dyDescent="0.3">
      <c r="B165" s="52"/>
      <c r="C165" s="110"/>
      <c r="D165" s="53"/>
      <c r="E165" s="54"/>
      <c r="F165" s="54"/>
      <c r="G165" s="54"/>
      <c r="H165" s="55" t="s">
        <v>39</v>
      </c>
      <c r="I165" s="27"/>
      <c r="J165" s="25"/>
      <c r="K165" s="27"/>
      <c r="L165" s="24">
        <f>SUM(L152:N164)</f>
        <v>0</v>
      </c>
    </row>
    <row r="166" spans="2:12" x14ac:dyDescent="0.25">
      <c r="B166" s="58" t="s">
        <v>21</v>
      </c>
      <c r="C166" s="112"/>
      <c r="D166" s="59" t="s">
        <v>90</v>
      </c>
      <c r="E166" s="60"/>
      <c r="F166" s="60"/>
      <c r="G166" s="60"/>
      <c r="H166" s="60"/>
      <c r="I166" s="29"/>
      <c r="J166" s="22"/>
      <c r="K166" s="29"/>
      <c r="L166" s="19"/>
    </row>
    <row r="167" spans="2:12" x14ac:dyDescent="0.25">
      <c r="B167" s="21">
        <f>B164+1</f>
        <v>30</v>
      </c>
      <c r="C167" s="109" t="s">
        <v>211</v>
      </c>
      <c r="D167" s="36" t="s">
        <v>128</v>
      </c>
      <c r="E167" s="42">
        <v>400</v>
      </c>
      <c r="F167" s="38" t="s">
        <v>164</v>
      </c>
      <c r="G167" s="38" t="s">
        <v>108</v>
      </c>
      <c r="H167" s="38">
        <v>2</v>
      </c>
      <c r="I167" s="26" t="s">
        <v>31</v>
      </c>
      <c r="J167" s="141"/>
      <c r="K167" s="35" t="s">
        <v>35</v>
      </c>
      <c r="L167" s="17">
        <f>SUM(H167*J167)</f>
        <v>0</v>
      </c>
    </row>
    <row r="168" spans="2:12" x14ac:dyDescent="0.25">
      <c r="B168" s="21">
        <f>B167+1</f>
        <v>31</v>
      </c>
      <c r="C168" s="109"/>
      <c r="D168" s="36" t="s">
        <v>182</v>
      </c>
      <c r="E168" s="42">
        <v>671</v>
      </c>
      <c r="F168" s="38" t="s">
        <v>164</v>
      </c>
      <c r="G168" s="38" t="s">
        <v>5</v>
      </c>
      <c r="H168" s="38">
        <v>672</v>
      </c>
      <c r="I168" s="26" t="s">
        <v>31</v>
      </c>
      <c r="J168" s="141"/>
      <c r="K168" s="35" t="s">
        <v>35</v>
      </c>
      <c r="L168" s="17">
        <f t="shared" ref="L168:L169" si="31">SUM(H168*J168)</f>
        <v>0</v>
      </c>
    </row>
    <row r="169" spans="2:12" x14ac:dyDescent="0.25">
      <c r="B169" s="21">
        <f t="shared" ref="B169" si="32">B168+1</f>
        <v>32</v>
      </c>
      <c r="C169" s="109" t="s">
        <v>212</v>
      </c>
      <c r="D169" s="37" t="s">
        <v>183</v>
      </c>
      <c r="E169" s="42">
        <v>665</v>
      </c>
      <c r="F169" s="38" t="s">
        <v>164</v>
      </c>
      <c r="G169" s="38" t="s">
        <v>7</v>
      </c>
      <c r="H169" s="38">
        <v>2</v>
      </c>
      <c r="I169" s="26" t="s">
        <v>31</v>
      </c>
      <c r="J169" s="141"/>
      <c r="K169" s="35" t="s">
        <v>35</v>
      </c>
      <c r="L169" s="17">
        <f t="shared" si="31"/>
        <v>0</v>
      </c>
    </row>
    <row r="170" spans="2:12" ht="15.75" thickBot="1" x14ac:dyDescent="0.3">
      <c r="B170" s="52"/>
      <c r="C170" s="110"/>
      <c r="D170" s="53"/>
      <c r="E170" s="54"/>
      <c r="F170" s="54"/>
      <c r="G170" s="54"/>
      <c r="H170" s="55" t="s">
        <v>40</v>
      </c>
      <c r="I170" s="27"/>
      <c r="J170" s="25"/>
      <c r="K170" s="27"/>
      <c r="L170" s="24">
        <f>SUM(L167:L169)</f>
        <v>0</v>
      </c>
    </row>
    <row r="171" spans="2:12" x14ac:dyDescent="0.25">
      <c r="B171" s="58" t="s">
        <v>22</v>
      </c>
      <c r="C171" s="112"/>
      <c r="D171" s="59" t="s">
        <v>199</v>
      </c>
      <c r="E171" s="60"/>
      <c r="F171" s="60"/>
      <c r="G171" s="60"/>
      <c r="H171" s="60"/>
      <c r="I171" s="29"/>
      <c r="J171" s="22"/>
      <c r="K171" s="29"/>
      <c r="L171" s="19"/>
    </row>
    <row r="172" spans="2:12" x14ac:dyDescent="0.25">
      <c r="B172" s="21">
        <f>B169+1</f>
        <v>33</v>
      </c>
      <c r="C172" s="109" t="s">
        <v>215</v>
      </c>
      <c r="D172" s="36" t="s">
        <v>131</v>
      </c>
      <c r="E172" s="42">
        <v>561</v>
      </c>
      <c r="F172" s="81" t="s">
        <v>168</v>
      </c>
      <c r="G172" s="64" t="s">
        <v>12</v>
      </c>
      <c r="H172" s="38">
        <v>1</v>
      </c>
      <c r="I172" s="26" t="s">
        <v>31</v>
      </c>
      <c r="J172" s="142"/>
      <c r="K172" s="35" t="s">
        <v>35</v>
      </c>
      <c r="L172" s="17">
        <f>SUM(H172*J172)</f>
        <v>0</v>
      </c>
    </row>
    <row r="173" spans="2:12" x14ac:dyDescent="0.25">
      <c r="B173" s="21">
        <f>B172+1</f>
        <v>34</v>
      </c>
      <c r="C173" s="109" t="s">
        <v>216</v>
      </c>
      <c r="D173" s="72" t="s">
        <v>132</v>
      </c>
      <c r="E173" s="42">
        <v>671</v>
      </c>
      <c r="F173" s="81" t="s">
        <v>168</v>
      </c>
      <c r="G173" s="64" t="s">
        <v>7</v>
      </c>
      <c r="H173" s="38">
        <v>2</v>
      </c>
      <c r="I173" s="26" t="s">
        <v>31</v>
      </c>
      <c r="J173" s="142"/>
      <c r="K173" s="35" t="s">
        <v>35</v>
      </c>
      <c r="L173" s="17">
        <f t="shared" ref="L173:L174" si="33">SUM(H173*J173)</f>
        <v>0</v>
      </c>
    </row>
    <row r="174" spans="2:12" x14ac:dyDescent="0.25">
      <c r="B174" s="21">
        <f>B173+1</f>
        <v>35</v>
      </c>
      <c r="C174" s="109" t="s">
        <v>217</v>
      </c>
      <c r="D174" s="72" t="s">
        <v>184</v>
      </c>
      <c r="E174" s="42">
        <v>672</v>
      </c>
      <c r="F174" s="81" t="s">
        <v>168</v>
      </c>
      <c r="G174" s="64" t="s">
        <v>134</v>
      </c>
      <c r="H174" s="38">
        <v>16</v>
      </c>
      <c r="I174" s="26" t="s">
        <v>31</v>
      </c>
      <c r="J174" s="142"/>
      <c r="K174" s="35" t="s">
        <v>35</v>
      </c>
      <c r="L174" s="17">
        <f t="shared" si="33"/>
        <v>0</v>
      </c>
    </row>
    <row r="175" spans="2:12" ht="15.75" thickBot="1" x14ac:dyDescent="0.3">
      <c r="B175" s="52"/>
      <c r="C175" s="110"/>
      <c r="D175" s="53"/>
      <c r="E175" s="54"/>
      <c r="F175" s="54"/>
      <c r="G175" s="54"/>
      <c r="H175" s="55" t="s">
        <v>25</v>
      </c>
      <c r="I175" s="27"/>
      <c r="J175" s="25"/>
      <c r="K175" s="27"/>
      <c r="L175" s="24">
        <f>SUM(L172:L174)</f>
        <v>0</v>
      </c>
    </row>
    <row r="176" spans="2:12" ht="15.75" thickBot="1" x14ac:dyDescent="0.3">
      <c r="B176" s="121" t="s">
        <v>287</v>
      </c>
      <c r="C176" s="122"/>
      <c r="D176" s="123"/>
      <c r="E176" s="123"/>
      <c r="F176" s="123"/>
      <c r="G176" s="123"/>
      <c r="H176" s="123"/>
      <c r="I176" s="124"/>
      <c r="J176" s="8" t="s">
        <v>8</v>
      </c>
      <c r="K176" s="20"/>
      <c r="L176" s="9">
        <f>SUM(L136,L144,L150,L165,L170,L175)</f>
        <v>0</v>
      </c>
    </row>
    <row r="177" spans="2:12" ht="18" thickBot="1" x14ac:dyDescent="0.3">
      <c r="B177" s="116" t="s">
        <v>200</v>
      </c>
      <c r="C177" s="117"/>
      <c r="D177" s="117"/>
      <c r="E177" s="117"/>
      <c r="F177" s="117"/>
      <c r="G177" s="117"/>
      <c r="H177" s="117"/>
      <c r="I177" s="118"/>
      <c r="J177" s="113"/>
      <c r="K177" s="114"/>
      <c r="L177" s="115"/>
    </row>
    <row r="178" spans="2:12" ht="15.75" customHeight="1" thickBot="1" x14ac:dyDescent="0.3">
      <c r="B178" s="116" t="s">
        <v>202</v>
      </c>
      <c r="C178" s="117"/>
      <c r="D178" s="117"/>
      <c r="E178" s="117"/>
      <c r="F178" s="117"/>
      <c r="G178" s="117"/>
      <c r="H178" s="117"/>
      <c r="I178" s="118"/>
      <c r="J178" s="138">
        <f>J177+J125</f>
        <v>0</v>
      </c>
      <c r="K178" s="139"/>
      <c r="L178" s="140"/>
    </row>
    <row r="179" spans="2:12" ht="15.75" customHeight="1" thickBot="1" x14ac:dyDescent="0.3">
      <c r="F179" s="94"/>
      <c r="G179" s="94"/>
      <c r="H179" s="94"/>
      <c r="I179" s="94"/>
    </row>
    <row r="180" spans="2:12" ht="15.75" customHeight="1" thickBot="1" x14ac:dyDescent="0.3">
      <c r="H180" s="131" t="s">
        <v>186</v>
      </c>
      <c r="I180" s="132"/>
      <c r="J180" s="132"/>
      <c r="K180" s="132"/>
      <c r="L180" s="133"/>
    </row>
    <row r="181" spans="2:12" ht="15.75" customHeight="1" thickBot="1" x14ac:dyDescent="0.3">
      <c r="D181" s="92" t="s">
        <v>195</v>
      </c>
      <c r="E181" s="93"/>
      <c r="H181" s="134" t="s">
        <v>187</v>
      </c>
      <c r="I181" s="135"/>
      <c r="J181" s="136"/>
      <c r="K181" s="86" t="s">
        <v>188</v>
      </c>
      <c r="L181" s="87">
        <f>L6+L136+L21</f>
        <v>0</v>
      </c>
    </row>
    <row r="182" spans="2:12" ht="15.75" customHeight="1" thickBot="1" x14ac:dyDescent="0.3">
      <c r="D182" s="137" t="s">
        <v>288</v>
      </c>
      <c r="E182" s="137"/>
      <c r="H182" s="134" t="s">
        <v>189</v>
      </c>
      <c r="I182" s="135"/>
      <c r="J182" s="136"/>
      <c r="K182" s="88" t="s">
        <v>188</v>
      </c>
      <c r="L182" s="87">
        <f>L43+L144</f>
        <v>0</v>
      </c>
    </row>
    <row r="183" spans="2:12" ht="15.75" thickBot="1" x14ac:dyDescent="0.3">
      <c r="D183" s="137"/>
      <c r="E183" s="137"/>
      <c r="H183" s="134" t="s">
        <v>190</v>
      </c>
      <c r="I183" s="135"/>
      <c r="J183" s="136"/>
      <c r="K183" s="89" t="s">
        <v>188</v>
      </c>
      <c r="L183" s="87">
        <f>L70</f>
        <v>0</v>
      </c>
    </row>
    <row r="184" spans="2:12" ht="15.75" customHeight="1" thickBot="1" x14ac:dyDescent="0.3">
      <c r="D184" s="137"/>
      <c r="E184" s="137"/>
      <c r="H184" s="134" t="s">
        <v>191</v>
      </c>
      <c r="I184" s="135"/>
      <c r="J184" s="136"/>
      <c r="K184" s="89" t="s">
        <v>188</v>
      </c>
      <c r="L184" s="90">
        <f>L108+L170</f>
        <v>0</v>
      </c>
    </row>
    <row r="185" spans="2:12" ht="15.75" customHeight="1" thickBot="1" x14ac:dyDescent="0.3">
      <c r="D185" s="137"/>
      <c r="E185" s="137"/>
      <c r="H185" s="134" t="s">
        <v>192</v>
      </c>
      <c r="I185" s="135"/>
      <c r="J185" s="136"/>
      <c r="K185" s="89" t="s">
        <v>188</v>
      </c>
      <c r="L185" s="87">
        <f>L165+L90</f>
        <v>0</v>
      </c>
    </row>
    <row r="186" spans="2:12" ht="15.75" customHeight="1" thickBot="1" x14ac:dyDescent="0.3">
      <c r="D186" s="137"/>
      <c r="E186" s="137"/>
      <c r="H186" s="134" t="s">
        <v>198</v>
      </c>
      <c r="I186" s="135"/>
      <c r="J186" s="136"/>
      <c r="K186" s="89" t="s">
        <v>188</v>
      </c>
      <c r="L186" s="87">
        <f>L118</f>
        <v>0</v>
      </c>
    </row>
    <row r="187" spans="2:12" ht="15.75" thickBot="1" x14ac:dyDescent="0.3">
      <c r="D187" s="94" t="s">
        <v>196</v>
      </c>
      <c r="H187" s="134" t="s">
        <v>20</v>
      </c>
      <c r="I187" s="135"/>
      <c r="J187" s="136"/>
      <c r="K187" s="89" t="s">
        <v>188</v>
      </c>
      <c r="L187" s="87">
        <f>L150+L52</f>
        <v>0</v>
      </c>
    </row>
    <row r="188" spans="2:12" ht="15.75" customHeight="1" thickBot="1" x14ac:dyDescent="0.3">
      <c r="H188" s="134" t="s">
        <v>193</v>
      </c>
      <c r="I188" s="135"/>
      <c r="J188" s="136"/>
      <c r="K188" s="89" t="s">
        <v>188</v>
      </c>
      <c r="L188" s="87">
        <f>L175+L123</f>
        <v>0</v>
      </c>
    </row>
    <row r="189" spans="2:12" ht="15.75" thickBot="1" x14ac:dyDescent="0.3">
      <c r="H189" s="128" t="s">
        <v>194</v>
      </c>
      <c r="I189" s="129"/>
      <c r="J189" s="130"/>
      <c r="K189" s="89"/>
      <c r="L189" s="91">
        <f>IF(SUM(L181:L188)=L175+L170+L165+L150+L144+L136+L123+L118+L108+L90+L70+L52+L43+L21+L6, SUM(L181:L188), "ERROR")</f>
        <v>0</v>
      </c>
    </row>
  </sheetData>
  <sheetProtection algorithmName="SHA-512" hashValue="G2lL7nXViL1IuQOqrwXjii4P6h7kFVpCOicLG0RbqQcJesE1e0HrrsLMYEkVa/BJQXRSXfwXdI04CQMM5PEGwg==" saltValue="bl7PFIP4XZLnTVWj/bpwew==" spinCount="100000" sheet="1" objects="1" scenarios="1"/>
  <mergeCells count="22">
    <mergeCell ref="D182:E186"/>
    <mergeCell ref="B178:I178"/>
    <mergeCell ref="J178:L178"/>
    <mergeCell ref="H187:J187"/>
    <mergeCell ref="H188:J188"/>
    <mergeCell ref="H189:J189"/>
    <mergeCell ref="H180:L180"/>
    <mergeCell ref="H181:J181"/>
    <mergeCell ref="H182:J182"/>
    <mergeCell ref="H183:J183"/>
    <mergeCell ref="H184:J184"/>
    <mergeCell ref="H185:J185"/>
    <mergeCell ref="H186:J186"/>
    <mergeCell ref="J125:L125"/>
    <mergeCell ref="B177:I177"/>
    <mergeCell ref="J177:L177"/>
    <mergeCell ref="M1:N1"/>
    <mergeCell ref="B124:I124"/>
    <mergeCell ref="B2:L2"/>
    <mergeCell ref="B176:I176"/>
    <mergeCell ref="B127:L127"/>
    <mergeCell ref="B125:I125"/>
  </mergeCells>
  <printOptions horizontalCentered="1"/>
  <pageMargins left="0.25" right="0.25" top="0.75" bottom="0.75" header="0.3" footer="0.3"/>
  <pageSetup scale="77" fitToHeight="0" orientation="landscape" r:id="rId1"/>
  <headerFooter>
    <oddHeader>&amp;CVoss Rd @ Old Richmond Rd / SH 6 @ Cullinan Park (17413 / 20407)- Bid Form</oddHeader>
    <oddFooter>&amp;C&amp;P&amp;RVendor to Initial Here_________</oddFooter>
  </headerFooter>
  <rowBreaks count="5" manualBreakCount="5">
    <brk id="21" min="1" max="10" man="1"/>
    <brk id="52" min="1" max="10" man="1"/>
    <brk id="90" min="1" max="10" man="1"/>
    <brk id="126" min="1" max="10" man="1"/>
    <brk id="150"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Form</vt:lpstr>
      <vt:lpstr>'Bid Form'!Print_Area</vt:lpstr>
      <vt:lpstr>'Bid Form'!Print_Titles</vt:lpstr>
    </vt:vector>
  </TitlesOfParts>
  <Company>Doucet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Meranda Perkins</dc:creator>
  <cp:lastModifiedBy>Randy Robles</cp:lastModifiedBy>
  <cp:lastPrinted>2023-02-22T21:32:53Z</cp:lastPrinted>
  <dcterms:created xsi:type="dcterms:W3CDTF">2015-10-12T19:54:43Z</dcterms:created>
  <dcterms:modified xsi:type="dcterms:W3CDTF">2023-03-08T21:54:37Z</dcterms:modified>
</cp:coreProperties>
</file>